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<sst xmlns="http://schemas.openxmlformats.org/spreadsheetml/2006/main" count="114" uniqueCount="59">
  <si>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>Kylmien rakenteiden routasuojauksen mitoitus</t>
  </si>
  <si>
    <t>Kh</t>
  </si>
  <si>
    <r>
      <t>˚</t>
    </r>
    <r>
      <rPr>
        <sz val="10"/>
        <rFont val="Arial"/>
        <family val="0"/>
      </rPr>
      <t>C</t>
    </r>
  </si>
  <si>
    <t>m</t>
  </si>
  <si>
    <t>Routaeriste suositus</t>
  </si>
  <si>
    <t>mm</t>
  </si>
  <si>
    <t>Haku</t>
  </si>
  <si>
    <t>Syvyys huomioiden</t>
  </si>
  <si>
    <t>m2 K/W</t>
  </si>
  <si>
    <t>Eristeen lämmönvastus (pakkasmäärä + keskilämpötila / routimattoman maakerroksen paksuus)</t>
  </si>
  <si>
    <t>Eriste paksuus (A)</t>
  </si>
  <si>
    <t>Eriste suositus (A)</t>
  </si>
  <si>
    <t>Todellinen</t>
  </si>
  <si>
    <t>Pyöristetty</t>
  </si>
  <si>
    <t>(60+60)</t>
  </si>
  <si>
    <t>(70+70)</t>
  </si>
  <si>
    <t>(80+80)</t>
  </si>
  <si>
    <t>(60+70)</t>
  </si>
  <si>
    <t>(50+60)</t>
  </si>
  <si>
    <t>(70+80)</t>
  </si>
  <si>
    <t>(100+70)</t>
  </si>
  <si>
    <t>(100+80)</t>
  </si>
  <si>
    <t>Suositus</t>
  </si>
  <si>
    <t>Suurenna</t>
  </si>
  <si>
    <t>Eriste paksuus (B)</t>
  </si>
  <si>
    <t>Eriste paksuus ( C)</t>
  </si>
  <si>
    <t>Eriste paksuus (D)</t>
  </si>
  <si>
    <t>Eristeen leveys</t>
  </si>
  <si>
    <t>Eristeen syvyys maanpinnasta</t>
  </si>
  <si>
    <t>haku</t>
  </si>
  <si>
    <t>Leveys</t>
  </si>
  <si>
    <t>(100+100)</t>
  </si>
  <si>
    <t>Lämmönvastus</t>
  </si>
  <si>
    <t>Leveys suositus</t>
  </si>
  <si>
    <t>(A+B)</t>
  </si>
  <si>
    <t>(A)</t>
  </si>
  <si>
    <t>(A+B+C)</t>
  </si>
  <si>
    <t>(A+B+C+D)</t>
  </si>
  <si>
    <r>
      <t>(A+</t>
    </r>
    <r>
      <rPr>
        <sz val="10"/>
        <rFont val="Arial"/>
        <family val="2"/>
      </rPr>
      <t>½</t>
    </r>
    <r>
      <rPr>
        <sz val="10"/>
        <rFont val="Arial"/>
        <family val="0"/>
      </rPr>
      <t>B)</t>
    </r>
  </si>
  <si>
    <t>(A+B+½C)</t>
  </si>
  <si>
    <t>(A+B+C+½D)</t>
  </si>
  <si>
    <t>A ja B</t>
  </si>
  <si>
    <t>C ja D</t>
  </si>
  <si>
    <t>Suurenna = suurenna eristeen asennus syvyyttä</t>
  </si>
  <si>
    <t>min. 0,2 m</t>
  </si>
  <si>
    <t>20000…70000 Kh</t>
  </si>
  <si>
    <t>Herkästi vaurioituvien rakenteiden, kuten teräsbetonikehien ja tiilirakenteiden, tulee mitoittaa pakkasmäärän F50 mukaan.</t>
  </si>
  <si>
    <t>Puurakenteiden  ym. kevyiden rakenteiden perustukset, joissa sallitaan pieniä roudan nousuja, voidaan mitoittaa F10 tai F20:n mukaan.</t>
  </si>
  <si>
    <t>0…5 ˚C</t>
  </si>
  <si>
    <t>Vuodenkeskilämpötila:</t>
  </si>
  <si>
    <t>Pakkasmäärä:</t>
  </si>
  <si>
    <t>Routaeristeen asennus syvyys:</t>
  </si>
  <si>
    <t>Routimattoman maakerroksen paksuus eristeen alla:</t>
  </si>
  <si>
    <t>Eristeen leveys:</t>
  </si>
  <si>
    <t>Finnfoam (A):</t>
  </si>
  <si>
    <t>Finnfoam (B):</t>
  </si>
  <si>
    <t>Finnfoam (C):</t>
  </si>
  <si>
    <t>Finnfoam (D):</t>
  </si>
  <si>
    <t>Suurenna = lisää routimatonta maata eristeen alle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</si>
</sst>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34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5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/>
    </xf>
    <xf numFmtId="0" fontId="3" fillId="36" borderId="0" xfId="0" applyFont="1" applyFill="1" applyAlignment="1">
      <alignment horizontal="center"/>
    </xf>
    <xf numFmtId="0" fontId="0" fillId="36" borderId="0" xfId="0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1" fontId="6" fillId="36" borderId="0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/>
    </xf>
    <xf numFmtId="2" fontId="6" fillId="36" borderId="13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1" fontId="6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1" fontId="6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7" borderId="11" xfId="0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23</xdr:row>
      <xdr:rowOff>9525</xdr:rowOff>
    </xdr:from>
    <xdr:to>
      <xdr:col>5</xdr:col>
      <xdr:colOff>390525</xdr:colOff>
      <xdr:row>49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076700"/>
          <a:ext cx="3000375" cy="4448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590550</xdr:colOff>
      <xdr:row>13</xdr:row>
      <xdr:rowOff>28575</xdr:rowOff>
    </xdr:from>
    <xdr:to>
      <xdr:col>9</xdr:col>
      <xdr:colOff>1695450</xdr:colOff>
      <xdr:row>21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2343150"/>
          <a:ext cx="4162425" cy="14287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51</xdr:row>
      <xdr:rowOff>19050</xdr:rowOff>
    </xdr:from>
    <xdr:to>
      <xdr:col>9</xdr:col>
      <xdr:colOff>1028700</xdr:colOff>
      <xdr:row>79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8772525"/>
          <a:ext cx="6076950" cy="45720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123825</xdr:colOff>
      <xdr:row>23</xdr:row>
      <xdr:rowOff>9525</xdr:rowOff>
    </xdr:from>
    <xdr:to>
      <xdr:col>9</xdr:col>
      <xdr:colOff>1038225</xdr:colOff>
      <xdr:row>49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95700" y="4076700"/>
          <a:ext cx="2828925" cy="4457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11.28125" style="0" customWidth="1"/>
    <col min="4" max="4" width="4.421875" style="0" customWidth="1"/>
    <col min="6" max="7" width="8.00390625" style="0" customWidth="1"/>
    <col min="8" max="8" width="3.8515625" style="0" customWidth="1"/>
    <col min="9" max="9" width="16.8515625" style="0" customWidth="1"/>
    <col min="10" max="10" width="40.421875" style="0" customWidth="1"/>
    <col min="14" max="14" width="10.8515625" style="0" bestFit="1" customWidth="1"/>
    <col min="17" max="17" width="9.00390625" style="0" customWidth="1"/>
    <col min="18" max="18" width="7.28125" style="2" customWidth="1"/>
    <col min="19" max="19" width="15.28125" style="2" customWidth="1"/>
    <col min="20" max="29" width="9.140625" style="2" customWidth="1"/>
  </cols>
  <sheetData>
    <row r="1" spans="1:10" ht="24.75" customHeight="1" thickBot="1">
      <c r="A1" s="9"/>
      <c r="B1" s="10" t="s">
        <v>0</v>
      </c>
      <c r="C1" s="9"/>
      <c r="D1" s="9"/>
      <c r="E1" s="9"/>
      <c r="F1" s="9"/>
      <c r="G1" s="9"/>
      <c r="H1" s="9"/>
      <c r="I1" s="9"/>
      <c r="J1" s="9"/>
    </row>
    <row r="2" spans="1:10" ht="10.5" customHeight="1">
      <c r="A2" s="13"/>
      <c r="B2" s="14"/>
      <c r="C2" s="13"/>
      <c r="D2" s="13"/>
      <c r="E2" s="13"/>
      <c r="F2" s="13"/>
      <c r="G2" s="13"/>
      <c r="H2" s="13"/>
      <c r="I2" s="13"/>
      <c r="J2" s="13"/>
    </row>
    <row r="3" spans="1:10" ht="12">
      <c r="A3" s="13"/>
      <c r="B3" s="15" t="s">
        <v>46</v>
      </c>
      <c r="C3" s="13"/>
      <c r="D3" s="13"/>
      <c r="E3" s="13"/>
      <c r="F3" s="13"/>
      <c r="G3" s="13"/>
      <c r="H3" s="13"/>
      <c r="I3" s="13"/>
      <c r="J3" s="13"/>
    </row>
    <row r="4" spans="1:10" ht="12">
      <c r="A4" s="13"/>
      <c r="B4" s="15" t="s">
        <v>47</v>
      </c>
      <c r="C4" s="13"/>
      <c r="D4" s="13"/>
      <c r="E4" s="13"/>
      <c r="F4" s="13"/>
      <c r="G4" s="13"/>
      <c r="H4" s="13"/>
      <c r="I4" s="13"/>
      <c r="J4" s="13"/>
    </row>
    <row r="5" spans="1:10" ht="1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3"/>
      <c r="B6" s="13"/>
      <c r="C6" s="16"/>
      <c r="D6" s="16"/>
      <c r="E6" s="16"/>
      <c r="F6" s="17" t="s">
        <v>49</v>
      </c>
      <c r="G6" s="35">
        <v>2</v>
      </c>
      <c r="H6" s="18" t="s">
        <v>2</v>
      </c>
      <c r="I6" s="19" t="s">
        <v>48</v>
      </c>
      <c r="J6" s="13"/>
    </row>
    <row r="7" spans="1:10" ht="12.75">
      <c r="A7" s="13"/>
      <c r="B7" s="13"/>
      <c r="C7" s="16"/>
      <c r="D7" s="16"/>
      <c r="E7" s="16"/>
      <c r="F7" s="17" t="s">
        <v>50</v>
      </c>
      <c r="G7" s="35">
        <v>30000</v>
      </c>
      <c r="H7" s="20" t="s">
        <v>1</v>
      </c>
      <c r="I7" s="19" t="s">
        <v>45</v>
      </c>
      <c r="J7" s="13"/>
    </row>
    <row r="8" spans="1:10" ht="12.75">
      <c r="A8" s="13"/>
      <c r="B8" s="13"/>
      <c r="C8" s="16"/>
      <c r="D8" s="16"/>
      <c r="E8" s="16"/>
      <c r="F8" s="17" t="s">
        <v>51</v>
      </c>
      <c r="G8" s="35">
        <v>0.3</v>
      </c>
      <c r="H8" s="20" t="s">
        <v>3</v>
      </c>
      <c r="I8" s="19" t="s">
        <v>44</v>
      </c>
      <c r="J8" s="13"/>
    </row>
    <row r="9" spans="1:10" ht="14.25" customHeight="1">
      <c r="A9" s="13"/>
      <c r="B9" s="13"/>
      <c r="C9" s="16"/>
      <c r="D9" s="16"/>
      <c r="E9" s="16"/>
      <c r="F9" s="17" t="s">
        <v>52</v>
      </c>
      <c r="G9" s="35">
        <v>0.8</v>
      </c>
      <c r="H9" s="20" t="s">
        <v>3</v>
      </c>
      <c r="I9" s="19" t="s">
        <v>44</v>
      </c>
      <c r="J9" s="13"/>
    </row>
    <row r="10" spans="1:10" ht="12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8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5.75" thickBot="1">
      <c r="A12" s="9"/>
      <c r="B12" s="12" t="s">
        <v>4</v>
      </c>
      <c r="C12" s="11"/>
      <c r="D12" s="11"/>
      <c r="E12" s="9"/>
      <c r="F12" s="9"/>
      <c r="G12" s="9"/>
      <c r="H12" s="9"/>
      <c r="I12" s="9"/>
      <c r="J12" s="9"/>
    </row>
    <row r="13" spans="1:10" ht="12.75">
      <c r="A13" s="13"/>
      <c r="B13" s="21"/>
      <c r="C13" s="22"/>
      <c r="D13" s="23"/>
      <c r="E13" s="13"/>
      <c r="F13" s="13"/>
      <c r="G13" s="13"/>
      <c r="H13" s="13"/>
      <c r="I13" s="13"/>
      <c r="J13" s="13"/>
    </row>
    <row r="14" spans="1:10" ht="15">
      <c r="A14" s="13"/>
      <c r="B14" s="27" t="s">
        <v>53</v>
      </c>
      <c r="C14" s="28" t="str">
        <f>Taul2!L93</f>
        <v>(A+B+½C)</v>
      </c>
      <c r="D14" s="29"/>
      <c r="E14" s="13"/>
      <c r="F14" s="13"/>
      <c r="G14" s="13"/>
      <c r="H14" s="13"/>
      <c r="I14" s="13"/>
      <c r="J14" s="13"/>
    </row>
    <row r="15" spans="1:10" ht="12.75">
      <c r="A15" s="13"/>
      <c r="B15" s="24" t="s">
        <v>43</v>
      </c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5">
      <c r="A17" s="13"/>
      <c r="B17" s="27" t="s">
        <v>54</v>
      </c>
      <c r="C17" s="30">
        <f>Taul2!G51</f>
        <v>60</v>
      </c>
      <c r="D17" s="31" t="s">
        <v>5</v>
      </c>
      <c r="E17" s="13"/>
      <c r="F17" s="13"/>
      <c r="G17" s="13"/>
      <c r="H17" s="13"/>
      <c r="I17" s="13"/>
      <c r="J17" s="13"/>
    </row>
    <row r="18" spans="1:10" ht="15">
      <c r="A18" s="13"/>
      <c r="B18" s="32" t="s">
        <v>55</v>
      </c>
      <c r="C18" s="33">
        <f>Taul2!G52</f>
        <v>60</v>
      </c>
      <c r="D18" s="34" t="s">
        <v>5</v>
      </c>
      <c r="E18" s="13"/>
      <c r="F18" s="13"/>
      <c r="G18" s="13"/>
      <c r="H18" s="13"/>
      <c r="I18" s="13"/>
      <c r="J18" s="13"/>
    </row>
    <row r="19" spans="1:10" ht="15">
      <c r="A19" s="13"/>
      <c r="B19" s="32" t="s">
        <v>56</v>
      </c>
      <c r="C19" s="33">
        <f>Taul2!G53</f>
        <v>50</v>
      </c>
      <c r="D19" s="34" t="s">
        <v>5</v>
      </c>
      <c r="E19" s="13"/>
      <c r="F19" s="13"/>
      <c r="G19" s="13"/>
      <c r="H19" s="13"/>
      <c r="I19" s="13"/>
      <c r="J19" s="13"/>
    </row>
    <row r="20" spans="1:10" ht="15">
      <c r="A20" s="13"/>
      <c r="B20" s="16" t="s">
        <v>57</v>
      </c>
      <c r="C20" s="26">
        <f>Taul2!G54</f>
        <v>40</v>
      </c>
      <c r="D20" s="18" t="s">
        <v>5</v>
      </c>
      <c r="E20" s="13"/>
      <c r="F20" s="13"/>
      <c r="G20" s="13"/>
      <c r="H20" s="13"/>
      <c r="I20" s="13"/>
      <c r="J20" s="13"/>
    </row>
    <row r="21" spans="1:10" ht="12.75">
      <c r="A21" s="13"/>
      <c r="B21" s="25" t="s">
        <v>58</v>
      </c>
      <c r="C21" s="20"/>
      <c r="D21" s="20"/>
      <c r="E21" s="13"/>
      <c r="F21" s="13"/>
      <c r="G21" s="13"/>
      <c r="H21" s="13"/>
      <c r="I21" s="13"/>
      <c r="J21" s="13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4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4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20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20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20"/>
      <c r="B32" s="13"/>
      <c r="C32" s="13"/>
      <c r="D32" s="13"/>
      <c r="E32" s="20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20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20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">
      <c r="A82" s="13"/>
      <c r="B82" s="13"/>
      <c r="C82" s="13"/>
      <c r="D82" s="13"/>
      <c r="E82" s="13"/>
      <c r="F82" s="13"/>
      <c r="G82" s="13"/>
      <c r="H82" s="13"/>
      <c r="I82" s="13"/>
      <c r="J82" s="13"/>
    </row>
  </sheetData>
  <sheetProtection password="8C97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65536">
      <selection activeCell="E3" sqref="A1:IV16384"/>
    </sheetView>
  </sheetViews>
  <sheetFormatPr defaultColWidth="9.140625" defaultRowHeight="12.75" zeroHeight="1"/>
  <sheetData>
    <row r="1" spans="6:17" ht="12" hidden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6:17" ht="12" hidden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6:17" ht="12" hidden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6:17" ht="12" hidden="1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6:17" ht="12.75" hidden="1">
      <c r="F5" s="2"/>
      <c r="G5" s="2"/>
      <c r="H5" s="2"/>
      <c r="I5" s="6" t="s">
        <v>9</v>
      </c>
      <c r="J5" s="2"/>
      <c r="K5" s="2"/>
      <c r="L5" s="2"/>
      <c r="M5" s="2"/>
      <c r="N5" s="2"/>
      <c r="O5" s="2"/>
      <c r="P5" s="2"/>
      <c r="Q5" s="2"/>
    </row>
    <row r="6" spans="2:24" ht="12.75" hidden="1">
      <c r="B6">
        <v>0</v>
      </c>
      <c r="C6">
        <v>1</v>
      </c>
      <c r="D6">
        <v>2</v>
      </c>
      <c r="E6">
        <v>3</v>
      </c>
      <c r="F6" s="3">
        <v>4</v>
      </c>
      <c r="G6" s="3">
        <v>5</v>
      </c>
      <c r="H6" s="2"/>
      <c r="J6" s="6">
        <v>0.2</v>
      </c>
      <c r="K6" s="6">
        <v>0.3</v>
      </c>
      <c r="L6" s="6">
        <v>0.4</v>
      </c>
      <c r="M6" s="6">
        <v>0.5</v>
      </c>
      <c r="N6" s="6">
        <v>0.6</v>
      </c>
      <c r="O6" s="6">
        <v>0.7</v>
      </c>
      <c r="P6" s="6">
        <v>0.8</v>
      </c>
      <c r="Q6" s="6">
        <v>0.9</v>
      </c>
      <c r="R6" s="6">
        <v>1</v>
      </c>
      <c r="S6" s="6">
        <v>1.1</v>
      </c>
      <c r="T6" s="6">
        <v>1.2</v>
      </c>
      <c r="U6" s="6">
        <v>1.3</v>
      </c>
      <c r="V6" s="6">
        <v>1.4</v>
      </c>
      <c r="W6" s="6">
        <v>1.5</v>
      </c>
      <c r="X6" s="6">
        <v>1.6</v>
      </c>
    </row>
    <row r="7" spans="1:24" ht="12.75" hidden="1">
      <c r="A7">
        <v>20000</v>
      </c>
      <c r="B7">
        <v>20000</v>
      </c>
      <c r="C7">
        <f aca="true" t="shared" si="0" ref="C7:C18">B7+1</f>
        <v>20001</v>
      </c>
      <c r="D7">
        <f aca="true" t="shared" si="1" ref="D7:D18">B7+2</f>
        <v>20002</v>
      </c>
      <c r="E7">
        <f aca="true" t="shared" si="2" ref="E7:E18">B7+3</f>
        <v>20003</v>
      </c>
      <c r="F7" s="3">
        <f aca="true" t="shared" si="3" ref="F7:F18">B7+4</f>
        <v>20004</v>
      </c>
      <c r="G7" s="3">
        <f aca="true" t="shared" si="4" ref="G7:G18">B7+5</f>
        <v>20005</v>
      </c>
      <c r="H7" s="2"/>
      <c r="I7" s="1">
        <v>20000</v>
      </c>
      <c r="J7" s="2">
        <v>2</v>
      </c>
      <c r="K7" s="2">
        <f aca="true" t="shared" si="5" ref="K7:K54">J7-(J7-L7)*0.5</f>
        <v>1.9</v>
      </c>
      <c r="L7" s="2">
        <v>1.8</v>
      </c>
      <c r="M7" s="2">
        <f aca="true" t="shared" si="6" ref="M7:M38">L7-(L7-N7)*0.5</f>
        <v>1.6</v>
      </c>
      <c r="N7" s="2">
        <v>1.4</v>
      </c>
      <c r="O7" s="2">
        <f aca="true" t="shared" si="7" ref="O7:O38">N7-(N7-P7)*0.5</f>
        <v>1.2</v>
      </c>
      <c r="P7" s="2">
        <v>1</v>
      </c>
      <c r="Q7" s="2">
        <f aca="true" t="shared" si="8" ref="Q7:Q38">P7-(P7-R7)*0.5</f>
        <v>0.8</v>
      </c>
      <c r="R7" s="2">
        <v>0.6</v>
      </c>
      <c r="S7" s="2">
        <f aca="true" t="shared" si="9" ref="S7:S38">R7-(R7-T7)*0.5</f>
        <v>0.5</v>
      </c>
      <c r="T7" s="2">
        <v>0.4</v>
      </c>
      <c r="U7" s="2">
        <f aca="true" t="shared" si="10" ref="U7:U38">T7-(T7-V7)*0.5</f>
        <v>0.30000000000000004</v>
      </c>
      <c r="V7" s="2">
        <v>0.2</v>
      </c>
      <c r="W7" s="2">
        <f aca="true" t="shared" si="11" ref="W7:W38">V7-(V7-X7)*0.5</f>
        <v>0.1</v>
      </c>
      <c r="X7" s="2">
        <v>0</v>
      </c>
    </row>
    <row r="8" spans="1:24" ht="12.75" hidden="1">
      <c r="A8">
        <v>25000</v>
      </c>
      <c r="B8">
        <f aca="true" t="shared" si="12" ref="B8:B15">A8</f>
        <v>25000</v>
      </c>
      <c r="C8">
        <f t="shared" si="0"/>
        <v>25001</v>
      </c>
      <c r="D8">
        <f t="shared" si="1"/>
        <v>25002</v>
      </c>
      <c r="E8">
        <f t="shared" si="2"/>
        <v>25003</v>
      </c>
      <c r="F8" s="3">
        <f t="shared" si="3"/>
        <v>25004</v>
      </c>
      <c r="G8" s="3">
        <f t="shared" si="4"/>
        <v>25005</v>
      </c>
      <c r="H8" s="2"/>
      <c r="I8" s="1">
        <f>I7+1</f>
        <v>20001</v>
      </c>
      <c r="J8" s="2">
        <v>1.8</v>
      </c>
      <c r="K8" s="2">
        <f t="shared" si="5"/>
        <v>1.7000000000000002</v>
      </c>
      <c r="L8" s="2">
        <v>1.6</v>
      </c>
      <c r="M8" s="2">
        <f t="shared" si="6"/>
        <v>1.4</v>
      </c>
      <c r="N8" s="2">
        <v>1.2</v>
      </c>
      <c r="O8" s="2">
        <f t="shared" si="7"/>
        <v>1</v>
      </c>
      <c r="P8" s="2">
        <v>0.8</v>
      </c>
      <c r="Q8" s="2">
        <f t="shared" si="8"/>
        <v>0.65</v>
      </c>
      <c r="R8" s="2">
        <v>0.5</v>
      </c>
      <c r="S8" s="2">
        <f t="shared" si="9"/>
        <v>0.4</v>
      </c>
      <c r="T8" s="2">
        <v>0.3</v>
      </c>
      <c r="U8" s="2">
        <f t="shared" si="10"/>
        <v>0.25</v>
      </c>
      <c r="V8" s="2">
        <v>0.2</v>
      </c>
      <c r="W8" s="2">
        <f t="shared" si="11"/>
        <v>0.1</v>
      </c>
      <c r="X8" s="2">
        <v>0</v>
      </c>
    </row>
    <row r="9" spans="1:24" ht="12.75" hidden="1">
      <c r="A9">
        <v>30000</v>
      </c>
      <c r="B9">
        <f t="shared" si="12"/>
        <v>30000</v>
      </c>
      <c r="C9">
        <f t="shared" si="0"/>
        <v>30001</v>
      </c>
      <c r="D9">
        <f t="shared" si="1"/>
        <v>30002</v>
      </c>
      <c r="E9">
        <f t="shared" si="2"/>
        <v>30003</v>
      </c>
      <c r="F9" s="3">
        <f t="shared" si="3"/>
        <v>30004</v>
      </c>
      <c r="G9" s="3">
        <f t="shared" si="4"/>
        <v>30005</v>
      </c>
      <c r="H9" s="2"/>
      <c r="I9" s="1">
        <f>I8+1</f>
        <v>20002</v>
      </c>
      <c r="J9" s="2">
        <v>1.6</v>
      </c>
      <c r="K9" s="2">
        <f t="shared" si="5"/>
        <v>1.5</v>
      </c>
      <c r="L9" s="2">
        <v>1.4</v>
      </c>
      <c r="M9" s="2">
        <f t="shared" si="6"/>
        <v>1.2</v>
      </c>
      <c r="N9" s="2">
        <v>1</v>
      </c>
      <c r="O9" s="2">
        <f t="shared" si="7"/>
        <v>0.8</v>
      </c>
      <c r="P9" s="2">
        <v>0.6</v>
      </c>
      <c r="Q9" s="2">
        <f t="shared" si="8"/>
        <v>0.5</v>
      </c>
      <c r="R9" s="2">
        <v>0.4</v>
      </c>
      <c r="S9" s="2">
        <f t="shared" si="9"/>
        <v>0.30000000000000004</v>
      </c>
      <c r="T9" s="2">
        <v>0.2</v>
      </c>
      <c r="U9" s="2">
        <f t="shared" si="10"/>
        <v>0.1</v>
      </c>
      <c r="V9" s="2">
        <v>0</v>
      </c>
      <c r="W9" s="2">
        <f t="shared" si="11"/>
        <v>0</v>
      </c>
      <c r="X9" s="2">
        <v>0</v>
      </c>
    </row>
    <row r="10" spans="1:24" ht="12.75" hidden="1">
      <c r="A10">
        <v>35000</v>
      </c>
      <c r="B10">
        <f t="shared" si="12"/>
        <v>35000</v>
      </c>
      <c r="C10">
        <f t="shared" si="0"/>
        <v>35001</v>
      </c>
      <c r="D10">
        <f t="shared" si="1"/>
        <v>35002</v>
      </c>
      <c r="E10">
        <f t="shared" si="2"/>
        <v>35003</v>
      </c>
      <c r="F10" s="3">
        <f t="shared" si="3"/>
        <v>35004</v>
      </c>
      <c r="G10" s="3">
        <f t="shared" si="4"/>
        <v>35005</v>
      </c>
      <c r="H10" s="2"/>
      <c r="I10" s="1">
        <f>I9+1</f>
        <v>20003</v>
      </c>
      <c r="J10" s="2">
        <v>1.4</v>
      </c>
      <c r="K10" s="2">
        <f t="shared" si="5"/>
        <v>1.25</v>
      </c>
      <c r="L10" s="2">
        <v>1.1</v>
      </c>
      <c r="M10" s="2">
        <f t="shared" si="6"/>
        <v>0.9</v>
      </c>
      <c r="N10" s="2">
        <v>0.7</v>
      </c>
      <c r="O10" s="2">
        <f t="shared" si="7"/>
        <v>0.55</v>
      </c>
      <c r="P10" s="2">
        <v>0.4</v>
      </c>
      <c r="Q10" s="2">
        <f t="shared" si="8"/>
        <v>0.35</v>
      </c>
      <c r="R10" s="2">
        <v>0.3</v>
      </c>
      <c r="S10" s="2">
        <f t="shared" si="9"/>
        <v>0.25</v>
      </c>
      <c r="T10" s="2">
        <v>0.2</v>
      </c>
      <c r="U10" s="2">
        <f t="shared" si="10"/>
        <v>0.1</v>
      </c>
      <c r="V10" s="2">
        <v>0</v>
      </c>
      <c r="W10" s="2">
        <f t="shared" si="11"/>
        <v>0</v>
      </c>
      <c r="X10" s="2">
        <v>0</v>
      </c>
    </row>
    <row r="11" spans="1:24" ht="12.75" hidden="1">
      <c r="A11">
        <v>40000</v>
      </c>
      <c r="B11">
        <f t="shared" si="12"/>
        <v>40000</v>
      </c>
      <c r="C11">
        <f t="shared" si="0"/>
        <v>40001</v>
      </c>
      <c r="D11">
        <f t="shared" si="1"/>
        <v>40002</v>
      </c>
      <c r="E11">
        <f t="shared" si="2"/>
        <v>40003</v>
      </c>
      <c r="F11" s="3">
        <f t="shared" si="3"/>
        <v>40004</v>
      </c>
      <c r="G11" s="3">
        <f t="shared" si="4"/>
        <v>40005</v>
      </c>
      <c r="H11" s="2"/>
      <c r="I11" s="1">
        <f>I10+1</f>
        <v>20004</v>
      </c>
      <c r="J11" s="2">
        <v>1.2</v>
      </c>
      <c r="K11" s="2">
        <f t="shared" si="5"/>
        <v>1</v>
      </c>
      <c r="L11" s="2">
        <v>0.8</v>
      </c>
      <c r="M11" s="2">
        <f t="shared" si="6"/>
        <v>0.65</v>
      </c>
      <c r="N11" s="2">
        <v>0.5</v>
      </c>
      <c r="O11" s="2">
        <f t="shared" si="7"/>
        <v>0.4</v>
      </c>
      <c r="P11" s="2">
        <v>0.3</v>
      </c>
      <c r="Q11" s="2">
        <f t="shared" si="8"/>
        <v>0.25</v>
      </c>
      <c r="R11" s="2">
        <v>0.2</v>
      </c>
      <c r="S11" s="2">
        <f t="shared" si="9"/>
        <v>0.1</v>
      </c>
      <c r="T11" s="2">
        <v>0</v>
      </c>
      <c r="U11" s="2">
        <f t="shared" si="10"/>
        <v>0</v>
      </c>
      <c r="V11" s="2">
        <v>0</v>
      </c>
      <c r="W11" s="2">
        <f t="shared" si="11"/>
        <v>0</v>
      </c>
      <c r="X11" s="2">
        <v>0</v>
      </c>
    </row>
    <row r="12" spans="1:24" ht="12.75" hidden="1">
      <c r="A12">
        <v>45000</v>
      </c>
      <c r="B12">
        <f t="shared" si="12"/>
        <v>45000</v>
      </c>
      <c r="C12">
        <f t="shared" si="0"/>
        <v>45001</v>
      </c>
      <c r="D12">
        <f t="shared" si="1"/>
        <v>45002</v>
      </c>
      <c r="E12">
        <f t="shared" si="2"/>
        <v>45003</v>
      </c>
      <c r="F12" s="3">
        <f t="shared" si="3"/>
        <v>45004</v>
      </c>
      <c r="G12" s="3">
        <f t="shared" si="4"/>
        <v>45005</v>
      </c>
      <c r="H12" s="2"/>
      <c r="I12" s="1">
        <f>I11+1</f>
        <v>20005</v>
      </c>
      <c r="J12" s="2">
        <v>1.2</v>
      </c>
      <c r="K12" s="2">
        <f t="shared" si="5"/>
        <v>1</v>
      </c>
      <c r="L12" s="2">
        <v>0.8</v>
      </c>
      <c r="M12" s="2">
        <f t="shared" si="6"/>
        <v>0.65</v>
      </c>
      <c r="N12" s="2">
        <v>0.5</v>
      </c>
      <c r="O12" s="2">
        <f t="shared" si="7"/>
        <v>0.4</v>
      </c>
      <c r="P12" s="2">
        <v>0.3</v>
      </c>
      <c r="Q12" s="2">
        <f t="shared" si="8"/>
        <v>0.25</v>
      </c>
      <c r="R12" s="2">
        <v>0.2</v>
      </c>
      <c r="S12" s="2">
        <f t="shared" si="9"/>
        <v>0.1</v>
      </c>
      <c r="T12" s="2">
        <v>0</v>
      </c>
      <c r="U12" s="2">
        <f t="shared" si="10"/>
        <v>0</v>
      </c>
      <c r="V12" s="2">
        <v>0</v>
      </c>
      <c r="W12" s="2">
        <f t="shared" si="11"/>
        <v>0</v>
      </c>
      <c r="X12" s="2">
        <v>0</v>
      </c>
    </row>
    <row r="13" spans="1:24" ht="12.75" hidden="1">
      <c r="A13">
        <v>50000</v>
      </c>
      <c r="B13">
        <f t="shared" si="12"/>
        <v>50000</v>
      </c>
      <c r="C13">
        <f t="shared" si="0"/>
        <v>50001</v>
      </c>
      <c r="D13">
        <f t="shared" si="1"/>
        <v>50002</v>
      </c>
      <c r="E13">
        <f t="shared" si="2"/>
        <v>50003</v>
      </c>
      <c r="F13" s="3">
        <f t="shared" si="3"/>
        <v>50004</v>
      </c>
      <c r="G13" s="3">
        <f t="shared" si="4"/>
        <v>50005</v>
      </c>
      <c r="H13" s="2"/>
      <c r="I13" s="1">
        <v>25000</v>
      </c>
      <c r="J13" s="2">
        <f aca="true" t="shared" si="13" ref="J13:J18">J7+(J19-J7)*0.5</f>
        <v>2.7</v>
      </c>
      <c r="K13" s="2">
        <f t="shared" si="5"/>
        <v>2.5</v>
      </c>
      <c r="L13" s="2">
        <f aca="true" t="shared" si="14" ref="L13:L18">L7+(L19-L7)*0.5</f>
        <v>2.3</v>
      </c>
      <c r="M13" s="2">
        <f t="shared" si="6"/>
        <v>2.0749999999999997</v>
      </c>
      <c r="N13" s="2">
        <f aca="true" t="shared" si="15" ref="N13:N18">N7+(N19-N7)*0.5</f>
        <v>1.8499999999999999</v>
      </c>
      <c r="O13" s="2">
        <f t="shared" si="7"/>
        <v>1.65</v>
      </c>
      <c r="P13" s="2">
        <f aca="true" t="shared" si="16" ref="P13:P18">P7+(P19-P7)*0.5</f>
        <v>1.45</v>
      </c>
      <c r="Q13" s="2">
        <f t="shared" si="8"/>
        <v>1.25</v>
      </c>
      <c r="R13" s="2">
        <f aca="true" t="shared" si="17" ref="R13:R18">R7+(R19-R7)*0.5</f>
        <v>1.05</v>
      </c>
      <c r="S13" s="2">
        <f t="shared" si="9"/>
        <v>0.95875</v>
      </c>
      <c r="T13" s="2">
        <f aca="true" t="shared" si="18" ref="T13:T18">T7+(T19-T7)*0.5</f>
        <v>0.8674999999999999</v>
      </c>
      <c r="U13" s="2">
        <f t="shared" si="10"/>
        <v>0.77625</v>
      </c>
      <c r="V13" s="2">
        <f aca="true" t="shared" si="19" ref="V13:V18">V7+(V19-V7)*0.5</f>
        <v>0.685</v>
      </c>
      <c r="W13" s="2">
        <f t="shared" si="11"/>
        <v>0.5925</v>
      </c>
      <c r="X13" s="2">
        <f aca="true" t="shared" si="20" ref="X13:X18">X7+(X19-X7)*0.5</f>
        <v>0.5</v>
      </c>
    </row>
    <row r="14" spans="1:24" ht="12.75" hidden="1">
      <c r="A14">
        <v>55000</v>
      </c>
      <c r="B14">
        <f t="shared" si="12"/>
        <v>55000</v>
      </c>
      <c r="C14">
        <f t="shared" si="0"/>
        <v>55001</v>
      </c>
      <c r="D14">
        <f t="shared" si="1"/>
        <v>55002</v>
      </c>
      <c r="E14">
        <f t="shared" si="2"/>
        <v>55003</v>
      </c>
      <c r="F14" s="3">
        <f t="shared" si="3"/>
        <v>55004</v>
      </c>
      <c r="G14" s="3">
        <f t="shared" si="4"/>
        <v>55005</v>
      </c>
      <c r="H14" s="2"/>
      <c r="I14" s="1">
        <f>I13+1</f>
        <v>25001</v>
      </c>
      <c r="J14" s="2">
        <f t="shared" si="13"/>
        <v>2.5</v>
      </c>
      <c r="K14" s="2">
        <f t="shared" si="5"/>
        <v>2.3</v>
      </c>
      <c r="L14" s="2">
        <f t="shared" si="14"/>
        <v>2.1</v>
      </c>
      <c r="M14" s="2">
        <f t="shared" si="6"/>
        <v>1.875</v>
      </c>
      <c r="N14" s="2">
        <f t="shared" si="15"/>
        <v>1.65</v>
      </c>
      <c r="O14" s="2">
        <f t="shared" si="7"/>
        <v>1.45</v>
      </c>
      <c r="P14" s="2">
        <f t="shared" si="16"/>
        <v>1.25</v>
      </c>
      <c r="Q14" s="2">
        <f t="shared" si="8"/>
        <v>1.075</v>
      </c>
      <c r="R14" s="2">
        <f t="shared" si="17"/>
        <v>0.9</v>
      </c>
      <c r="S14" s="2">
        <f t="shared" si="9"/>
        <v>0.8087500000000001</v>
      </c>
      <c r="T14" s="2">
        <f t="shared" si="18"/>
        <v>0.7175</v>
      </c>
      <c r="U14" s="2">
        <f t="shared" si="10"/>
        <v>0.65125</v>
      </c>
      <c r="V14" s="2">
        <f t="shared" si="19"/>
        <v>0.585</v>
      </c>
      <c r="W14" s="2">
        <f t="shared" si="11"/>
        <v>0.4925</v>
      </c>
      <c r="X14" s="2">
        <f t="shared" si="20"/>
        <v>0.4</v>
      </c>
    </row>
    <row r="15" spans="1:24" ht="12.75" hidden="1">
      <c r="A15">
        <v>60000</v>
      </c>
      <c r="B15">
        <f t="shared" si="12"/>
        <v>60000</v>
      </c>
      <c r="C15">
        <f t="shared" si="0"/>
        <v>60001</v>
      </c>
      <c r="D15">
        <f t="shared" si="1"/>
        <v>60002</v>
      </c>
      <c r="E15">
        <f t="shared" si="2"/>
        <v>60003</v>
      </c>
      <c r="F15" s="3">
        <f t="shared" si="3"/>
        <v>60004</v>
      </c>
      <c r="G15" s="3">
        <f t="shared" si="4"/>
        <v>60005</v>
      </c>
      <c r="H15" s="2"/>
      <c r="I15" s="1">
        <f>I14+1</f>
        <v>25002</v>
      </c>
      <c r="J15" s="2">
        <f t="shared" si="13"/>
        <v>2.1</v>
      </c>
      <c r="K15" s="2">
        <f t="shared" si="5"/>
        <v>1.925</v>
      </c>
      <c r="L15" s="2">
        <f t="shared" si="14"/>
        <v>1.75</v>
      </c>
      <c r="M15" s="2">
        <f t="shared" si="6"/>
        <v>1.55</v>
      </c>
      <c r="N15" s="2">
        <f t="shared" si="15"/>
        <v>1.35</v>
      </c>
      <c r="O15" s="2">
        <f t="shared" si="7"/>
        <v>1.15</v>
      </c>
      <c r="P15" s="2">
        <f t="shared" si="16"/>
        <v>0.95</v>
      </c>
      <c r="Q15" s="2">
        <f t="shared" si="8"/>
        <v>0.825</v>
      </c>
      <c r="R15" s="2">
        <f t="shared" si="17"/>
        <v>0.7</v>
      </c>
      <c r="S15" s="2">
        <f t="shared" si="9"/>
        <v>0.617</v>
      </c>
      <c r="T15" s="2">
        <f t="shared" si="18"/>
        <v>0.534</v>
      </c>
      <c r="U15" s="2">
        <f t="shared" si="10"/>
        <v>0.451</v>
      </c>
      <c r="V15" s="2">
        <f t="shared" si="19"/>
        <v>0.368</v>
      </c>
      <c r="W15" s="2">
        <f t="shared" si="11"/>
        <v>0.33399999999999996</v>
      </c>
      <c r="X15" s="2">
        <f t="shared" si="20"/>
        <v>0.3</v>
      </c>
    </row>
    <row r="16" spans="1:24" ht="12.75" hidden="1">
      <c r="A16">
        <v>65000</v>
      </c>
      <c r="B16">
        <v>60000</v>
      </c>
      <c r="C16">
        <f t="shared" si="0"/>
        <v>60001</v>
      </c>
      <c r="D16">
        <f t="shared" si="1"/>
        <v>60002</v>
      </c>
      <c r="E16">
        <f t="shared" si="2"/>
        <v>60003</v>
      </c>
      <c r="F16" s="3">
        <f t="shared" si="3"/>
        <v>60004</v>
      </c>
      <c r="G16" s="3">
        <f t="shared" si="4"/>
        <v>60005</v>
      </c>
      <c r="H16" s="2"/>
      <c r="I16" s="1">
        <f>I15+1</f>
        <v>25003</v>
      </c>
      <c r="J16" s="2">
        <f t="shared" si="13"/>
        <v>1.8</v>
      </c>
      <c r="K16" s="2">
        <f t="shared" si="5"/>
        <v>1.6</v>
      </c>
      <c r="L16" s="2">
        <f t="shared" si="14"/>
        <v>1.4</v>
      </c>
      <c r="M16" s="2">
        <f t="shared" si="6"/>
        <v>1.2</v>
      </c>
      <c r="N16" s="2">
        <f t="shared" si="15"/>
        <v>1</v>
      </c>
      <c r="O16" s="2">
        <f t="shared" si="7"/>
        <v>0.85</v>
      </c>
      <c r="P16" s="2">
        <f t="shared" si="16"/>
        <v>0.7</v>
      </c>
      <c r="Q16" s="2">
        <f t="shared" si="8"/>
        <v>0.6</v>
      </c>
      <c r="R16" s="2">
        <f t="shared" si="17"/>
        <v>0.5</v>
      </c>
      <c r="S16" s="2">
        <f t="shared" si="9"/>
        <v>0.45025</v>
      </c>
      <c r="T16" s="2">
        <f t="shared" si="18"/>
        <v>0.40049999999999997</v>
      </c>
      <c r="U16" s="2">
        <f t="shared" si="10"/>
        <v>0.32575</v>
      </c>
      <c r="V16" s="2">
        <f t="shared" si="19"/>
        <v>0.251</v>
      </c>
      <c r="W16" s="2">
        <f t="shared" si="11"/>
        <v>0.2255</v>
      </c>
      <c r="X16" s="2">
        <f t="shared" si="20"/>
        <v>0.2</v>
      </c>
    </row>
    <row r="17" spans="1:24" ht="12.75" hidden="1">
      <c r="A17">
        <v>70000</v>
      </c>
      <c r="B17">
        <v>60000</v>
      </c>
      <c r="C17">
        <f t="shared" si="0"/>
        <v>60001</v>
      </c>
      <c r="D17">
        <f t="shared" si="1"/>
        <v>60002</v>
      </c>
      <c r="E17">
        <f t="shared" si="2"/>
        <v>60003</v>
      </c>
      <c r="F17" s="3">
        <f t="shared" si="3"/>
        <v>60004</v>
      </c>
      <c r="G17" s="3">
        <f t="shared" si="4"/>
        <v>60005</v>
      </c>
      <c r="H17" s="2"/>
      <c r="I17" s="1">
        <f>I16+1</f>
        <v>25004</v>
      </c>
      <c r="J17" s="2">
        <f t="shared" si="13"/>
        <v>1.5</v>
      </c>
      <c r="K17" s="2">
        <f t="shared" si="5"/>
        <v>1.3</v>
      </c>
      <c r="L17" s="2">
        <f t="shared" si="14"/>
        <v>1.1</v>
      </c>
      <c r="M17" s="2">
        <f t="shared" si="6"/>
        <v>0.925</v>
      </c>
      <c r="N17" s="2">
        <f t="shared" si="15"/>
        <v>0.75</v>
      </c>
      <c r="O17" s="2">
        <f t="shared" si="7"/>
        <v>0.625</v>
      </c>
      <c r="P17" s="2">
        <f t="shared" si="16"/>
        <v>0.5</v>
      </c>
      <c r="Q17" s="2">
        <f t="shared" si="8"/>
        <v>0.425</v>
      </c>
      <c r="R17" s="2">
        <f t="shared" si="17"/>
        <v>0.35</v>
      </c>
      <c r="S17" s="2">
        <f t="shared" si="9"/>
        <v>0.27525</v>
      </c>
      <c r="T17" s="2">
        <f t="shared" si="18"/>
        <v>0.2005</v>
      </c>
      <c r="U17" s="2">
        <f t="shared" si="10"/>
        <v>0.17575000000000002</v>
      </c>
      <c r="V17" s="2">
        <f t="shared" si="19"/>
        <v>0.151</v>
      </c>
      <c r="W17" s="2">
        <f t="shared" si="11"/>
        <v>0.1255</v>
      </c>
      <c r="X17" s="2">
        <f t="shared" si="20"/>
        <v>0.1</v>
      </c>
    </row>
    <row r="18" spans="1:24" ht="12.75" hidden="1">
      <c r="A18">
        <v>75000</v>
      </c>
      <c r="B18">
        <v>60000</v>
      </c>
      <c r="C18">
        <f t="shared" si="0"/>
        <v>60001</v>
      </c>
      <c r="D18">
        <f t="shared" si="1"/>
        <v>60002</v>
      </c>
      <c r="E18">
        <f t="shared" si="2"/>
        <v>60003</v>
      </c>
      <c r="F18" s="3">
        <f t="shared" si="3"/>
        <v>60004</v>
      </c>
      <c r="G18" s="3">
        <f t="shared" si="4"/>
        <v>60005</v>
      </c>
      <c r="H18" s="2"/>
      <c r="I18" s="1">
        <f>I17+1</f>
        <v>25005</v>
      </c>
      <c r="J18" s="2">
        <f t="shared" si="13"/>
        <v>1.5</v>
      </c>
      <c r="K18" s="2">
        <f t="shared" si="5"/>
        <v>1.3</v>
      </c>
      <c r="L18" s="2">
        <f t="shared" si="14"/>
        <v>1.1</v>
      </c>
      <c r="M18" s="2">
        <f t="shared" si="6"/>
        <v>0.925</v>
      </c>
      <c r="N18" s="2">
        <f t="shared" si="15"/>
        <v>0.75</v>
      </c>
      <c r="O18" s="2">
        <f t="shared" si="7"/>
        <v>0.625</v>
      </c>
      <c r="P18" s="2">
        <f t="shared" si="16"/>
        <v>0.5</v>
      </c>
      <c r="Q18" s="2">
        <f t="shared" si="8"/>
        <v>0.425</v>
      </c>
      <c r="R18" s="2">
        <f t="shared" si="17"/>
        <v>0.35</v>
      </c>
      <c r="S18" s="2">
        <f t="shared" si="9"/>
        <v>0.27525</v>
      </c>
      <c r="T18" s="2">
        <f t="shared" si="18"/>
        <v>0.2005</v>
      </c>
      <c r="U18" s="2">
        <f t="shared" si="10"/>
        <v>0.17575000000000002</v>
      </c>
      <c r="V18" s="2">
        <f t="shared" si="19"/>
        <v>0.151</v>
      </c>
      <c r="W18" s="2">
        <f t="shared" si="11"/>
        <v>0.1255</v>
      </c>
      <c r="X18" s="2">
        <f t="shared" si="20"/>
        <v>0.1</v>
      </c>
    </row>
    <row r="19" spans="6:24" ht="12.75" hidden="1">
      <c r="F19" s="2"/>
      <c r="G19" s="2"/>
      <c r="H19" s="2"/>
      <c r="I19" s="1">
        <v>30000</v>
      </c>
      <c r="J19" s="2">
        <v>3.4</v>
      </c>
      <c r="K19" s="2">
        <f t="shared" si="5"/>
        <v>3.0999999999999996</v>
      </c>
      <c r="L19" s="2">
        <v>2.8</v>
      </c>
      <c r="M19" s="2">
        <f t="shared" si="6"/>
        <v>2.55</v>
      </c>
      <c r="N19" s="2">
        <v>2.3</v>
      </c>
      <c r="O19" s="2">
        <f t="shared" si="7"/>
        <v>2.0999999999999996</v>
      </c>
      <c r="P19" s="2">
        <v>1.9</v>
      </c>
      <c r="Q19" s="2">
        <f t="shared" si="8"/>
        <v>1.7</v>
      </c>
      <c r="R19" s="2">
        <v>1.5</v>
      </c>
      <c r="S19" s="2">
        <f t="shared" si="9"/>
        <v>1.4175</v>
      </c>
      <c r="T19" s="2">
        <f aca="true" t="shared" si="21" ref="T19:T24">R19-(R19-X19)*0.33</f>
        <v>1.335</v>
      </c>
      <c r="U19" s="2">
        <f t="shared" si="10"/>
        <v>1.2525</v>
      </c>
      <c r="V19" s="2">
        <f aca="true" t="shared" si="22" ref="V19:V24">R19-(R19-X19)*0.66</f>
        <v>1.17</v>
      </c>
      <c r="W19" s="2">
        <f t="shared" si="11"/>
        <v>1.085</v>
      </c>
      <c r="X19" s="2">
        <v>1</v>
      </c>
    </row>
    <row r="20" spans="6:24" ht="12.75" hidden="1">
      <c r="F20" s="2"/>
      <c r="G20" s="2"/>
      <c r="H20" s="2"/>
      <c r="I20" s="1">
        <f>I19+1</f>
        <v>30001</v>
      </c>
      <c r="J20" s="2">
        <v>3.2</v>
      </c>
      <c r="K20" s="2">
        <f t="shared" si="5"/>
        <v>2.9000000000000004</v>
      </c>
      <c r="L20" s="2">
        <v>2.6</v>
      </c>
      <c r="M20" s="2">
        <f t="shared" si="6"/>
        <v>2.35</v>
      </c>
      <c r="N20" s="2">
        <v>2.1</v>
      </c>
      <c r="O20" s="2">
        <f t="shared" si="7"/>
        <v>1.9</v>
      </c>
      <c r="P20" s="2">
        <v>1.7</v>
      </c>
      <c r="Q20" s="2">
        <f t="shared" si="8"/>
        <v>1.5</v>
      </c>
      <c r="R20" s="2">
        <v>1.3</v>
      </c>
      <c r="S20" s="2">
        <f t="shared" si="9"/>
        <v>1.2175</v>
      </c>
      <c r="T20" s="2">
        <f t="shared" si="21"/>
        <v>1.135</v>
      </c>
      <c r="U20" s="2">
        <f t="shared" si="10"/>
        <v>1.0525</v>
      </c>
      <c r="V20" s="2">
        <f t="shared" si="22"/>
        <v>0.97</v>
      </c>
      <c r="W20" s="2">
        <f t="shared" si="11"/>
        <v>0.885</v>
      </c>
      <c r="X20" s="2">
        <v>0.8</v>
      </c>
    </row>
    <row r="21" spans="6:24" ht="12.75" hidden="1">
      <c r="F21" s="2"/>
      <c r="G21" s="2"/>
      <c r="H21" s="2"/>
      <c r="I21" s="1">
        <f>I20+1</f>
        <v>30002</v>
      </c>
      <c r="J21" s="2">
        <v>2.6</v>
      </c>
      <c r="K21" s="2">
        <f t="shared" si="5"/>
        <v>2.35</v>
      </c>
      <c r="L21" s="2">
        <v>2.1</v>
      </c>
      <c r="M21" s="2">
        <f t="shared" si="6"/>
        <v>1.9</v>
      </c>
      <c r="N21" s="2">
        <v>1.7</v>
      </c>
      <c r="O21" s="2">
        <f t="shared" si="7"/>
        <v>1.5</v>
      </c>
      <c r="P21" s="2">
        <v>1.3</v>
      </c>
      <c r="Q21" s="2">
        <f t="shared" si="8"/>
        <v>1.15</v>
      </c>
      <c r="R21" s="2">
        <v>1</v>
      </c>
      <c r="S21" s="2">
        <f t="shared" si="9"/>
        <v>0.9339999999999999</v>
      </c>
      <c r="T21" s="2">
        <f t="shared" si="21"/>
        <v>0.868</v>
      </c>
      <c r="U21" s="2">
        <f t="shared" si="10"/>
        <v>0.802</v>
      </c>
      <c r="V21" s="2">
        <f t="shared" si="22"/>
        <v>0.736</v>
      </c>
      <c r="W21" s="2">
        <f t="shared" si="11"/>
        <v>0.6679999999999999</v>
      </c>
      <c r="X21" s="2">
        <v>0.6</v>
      </c>
    </row>
    <row r="22" spans="6:24" ht="12.75" hidden="1">
      <c r="F22" s="2"/>
      <c r="G22" s="2"/>
      <c r="H22" s="2"/>
      <c r="I22" s="1">
        <f>I21+1</f>
        <v>30003</v>
      </c>
      <c r="J22" s="2">
        <v>2.2</v>
      </c>
      <c r="K22" s="2">
        <f t="shared" si="5"/>
        <v>1.9500000000000002</v>
      </c>
      <c r="L22" s="2">
        <v>1.7</v>
      </c>
      <c r="M22" s="2">
        <f t="shared" si="6"/>
        <v>1.5</v>
      </c>
      <c r="N22" s="2">
        <v>1.3</v>
      </c>
      <c r="O22" s="2">
        <f t="shared" si="7"/>
        <v>1.15</v>
      </c>
      <c r="P22" s="2">
        <v>1</v>
      </c>
      <c r="Q22" s="2">
        <f t="shared" si="8"/>
        <v>0.85</v>
      </c>
      <c r="R22" s="2">
        <v>0.7</v>
      </c>
      <c r="S22" s="2">
        <f t="shared" si="9"/>
        <v>0.6505</v>
      </c>
      <c r="T22" s="2">
        <f t="shared" si="21"/>
        <v>0.601</v>
      </c>
      <c r="U22" s="2">
        <f t="shared" si="10"/>
        <v>0.5515</v>
      </c>
      <c r="V22" s="2">
        <f t="shared" si="22"/>
        <v>0.502</v>
      </c>
      <c r="W22" s="2">
        <f t="shared" si="11"/>
        <v>0.451</v>
      </c>
      <c r="X22" s="2">
        <v>0.4</v>
      </c>
    </row>
    <row r="23" spans="6:24" ht="12.75" hidden="1">
      <c r="F23" s="2"/>
      <c r="G23" s="2"/>
      <c r="H23" s="2"/>
      <c r="I23" s="1">
        <f>I22+1</f>
        <v>30004</v>
      </c>
      <c r="J23" s="2">
        <v>1.8</v>
      </c>
      <c r="K23" s="2">
        <f t="shared" si="5"/>
        <v>1.6</v>
      </c>
      <c r="L23" s="2">
        <v>1.4</v>
      </c>
      <c r="M23" s="2">
        <f t="shared" si="6"/>
        <v>1.2</v>
      </c>
      <c r="N23" s="2">
        <v>1</v>
      </c>
      <c r="O23" s="2">
        <f t="shared" si="7"/>
        <v>0.85</v>
      </c>
      <c r="P23" s="2">
        <v>0.7</v>
      </c>
      <c r="Q23" s="2">
        <f t="shared" si="8"/>
        <v>0.6</v>
      </c>
      <c r="R23" s="2">
        <v>0.5</v>
      </c>
      <c r="S23" s="2">
        <f t="shared" si="9"/>
        <v>0.4505</v>
      </c>
      <c r="T23" s="2">
        <f t="shared" si="21"/>
        <v>0.401</v>
      </c>
      <c r="U23" s="2">
        <f t="shared" si="10"/>
        <v>0.35150000000000003</v>
      </c>
      <c r="V23" s="2">
        <f t="shared" si="22"/>
        <v>0.302</v>
      </c>
      <c r="W23" s="2">
        <f t="shared" si="11"/>
        <v>0.251</v>
      </c>
      <c r="X23" s="2">
        <v>0.2</v>
      </c>
    </row>
    <row r="24" spans="6:24" ht="12.75" hidden="1">
      <c r="F24" s="2"/>
      <c r="G24" s="2"/>
      <c r="H24" s="2"/>
      <c r="I24" s="1">
        <f>I23+1</f>
        <v>30005</v>
      </c>
      <c r="J24" s="2">
        <v>1.8</v>
      </c>
      <c r="K24" s="2">
        <f t="shared" si="5"/>
        <v>1.6</v>
      </c>
      <c r="L24" s="2">
        <v>1.4</v>
      </c>
      <c r="M24" s="2">
        <f t="shared" si="6"/>
        <v>1.2</v>
      </c>
      <c r="N24" s="2">
        <v>1</v>
      </c>
      <c r="O24" s="2">
        <f t="shared" si="7"/>
        <v>0.85</v>
      </c>
      <c r="P24" s="2">
        <v>0.7</v>
      </c>
      <c r="Q24" s="2">
        <f t="shared" si="8"/>
        <v>0.6</v>
      </c>
      <c r="R24" s="2">
        <v>0.5</v>
      </c>
      <c r="S24" s="2">
        <f t="shared" si="9"/>
        <v>0.4505</v>
      </c>
      <c r="T24" s="2">
        <f t="shared" si="21"/>
        <v>0.401</v>
      </c>
      <c r="U24" s="2">
        <f t="shared" si="10"/>
        <v>0.35150000000000003</v>
      </c>
      <c r="V24" s="2">
        <f t="shared" si="22"/>
        <v>0.302</v>
      </c>
      <c r="W24" s="2">
        <f t="shared" si="11"/>
        <v>0.251</v>
      </c>
      <c r="X24" s="2">
        <v>0.2</v>
      </c>
    </row>
    <row r="25" spans="6:24" ht="12.75" hidden="1">
      <c r="F25" s="2"/>
      <c r="G25" s="2"/>
      <c r="H25" s="2"/>
      <c r="I25" s="1">
        <v>35000</v>
      </c>
      <c r="J25" s="2">
        <f aca="true" t="shared" si="23" ref="J25:J30">J19+(J31-J19)*0.5</f>
        <v>4</v>
      </c>
      <c r="K25" s="2">
        <f t="shared" si="5"/>
        <v>3.65</v>
      </c>
      <c r="L25" s="2">
        <f aca="true" t="shared" si="24" ref="L25:L30">L19+(L31-L19)*0.5</f>
        <v>3.3</v>
      </c>
      <c r="M25" s="2">
        <f t="shared" si="6"/>
        <v>3</v>
      </c>
      <c r="N25" s="2">
        <f aca="true" t="shared" si="25" ref="N25:N30">N19+(N31-N19)*0.5</f>
        <v>2.7</v>
      </c>
      <c r="O25" s="2">
        <f t="shared" si="7"/>
        <v>2.45</v>
      </c>
      <c r="P25" s="2">
        <f aca="true" t="shared" si="26" ref="P25:P30">P19+(P31-P19)*0.5</f>
        <v>2.2</v>
      </c>
      <c r="Q25" s="2">
        <f t="shared" si="8"/>
        <v>1.9500000000000002</v>
      </c>
      <c r="R25" s="2">
        <f aca="true" t="shared" si="27" ref="R25:R30">R19+(R31-R19)*0.5</f>
        <v>1.7</v>
      </c>
      <c r="S25" s="2">
        <f t="shared" si="9"/>
        <v>1.601</v>
      </c>
      <c r="T25" s="2">
        <f aca="true" t="shared" si="28" ref="T25:T30">T19+(T31-T19)*0.5</f>
        <v>1.502</v>
      </c>
      <c r="U25" s="2">
        <f t="shared" si="10"/>
        <v>1.403</v>
      </c>
      <c r="V25" s="2">
        <f aca="true" t="shared" si="29" ref="V25:V30">V19+(V31-V19)*0.5</f>
        <v>1.3039999999999998</v>
      </c>
      <c r="W25" s="2">
        <f t="shared" si="11"/>
        <v>1.202</v>
      </c>
      <c r="X25" s="2">
        <f aca="true" t="shared" si="30" ref="X25:X30">X19+(X31-X19)*0.5</f>
        <v>1.1</v>
      </c>
    </row>
    <row r="26" spans="6:24" ht="12.75" hidden="1">
      <c r="F26" s="2"/>
      <c r="G26" s="2"/>
      <c r="H26" s="2"/>
      <c r="I26" s="1">
        <f>I25+1</f>
        <v>35001</v>
      </c>
      <c r="J26" s="2">
        <f t="shared" si="23"/>
        <v>3.7</v>
      </c>
      <c r="K26" s="2">
        <f t="shared" si="5"/>
        <v>3.375</v>
      </c>
      <c r="L26" s="2">
        <f t="shared" si="24"/>
        <v>3.05</v>
      </c>
      <c r="M26" s="2">
        <f t="shared" si="6"/>
        <v>2.75</v>
      </c>
      <c r="N26" s="2">
        <f t="shared" si="25"/>
        <v>2.45</v>
      </c>
      <c r="O26" s="2">
        <f t="shared" si="7"/>
        <v>2.2</v>
      </c>
      <c r="P26" s="2">
        <f t="shared" si="26"/>
        <v>1.9500000000000002</v>
      </c>
      <c r="Q26" s="2">
        <f t="shared" si="8"/>
        <v>1.7000000000000002</v>
      </c>
      <c r="R26" s="2">
        <f t="shared" si="27"/>
        <v>1.4500000000000002</v>
      </c>
      <c r="S26" s="2">
        <f t="shared" si="9"/>
        <v>1.351</v>
      </c>
      <c r="T26" s="2">
        <f t="shared" si="28"/>
        <v>1.252</v>
      </c>
      <c r="U26" s="2">
        <f t="shared" si="10"/>
        <v>1.153</v>
      </c>
      <c r="V26" s="2">
        <f t="shared" si="29"/>
        <v>1.0539999999999998</v>
      </c>
      <c r="W26" s="2">
        <f t="shared" si="11"/>
        <v>0.952</v>
      </c>
      <c r="X26" s="2">
        <f t="shared" si="30"/>
        <v>0.8500000000000001</v>
      </c>
    </row>
    <row r="27" spans="6:24" ht="12.75" hidden="1">
      <c r="F27" s="2"/>
      <c r="G27" s="2"/>
      <c r="H27" s="2"/>
      <c r="I27" s="1">
        <f>I26+1</f>
        <v>35002</v>
      </c>
      <c r="J27" s="2">
        <f t="shared" si="23"/>
        <v>3.05</v>
      </c>
      <c r="K27" s="2">
        <f t="shared" si="5"/>
        <v>2.75</v>
      </c>
      <c r="L27" s="2">
        <f t="shared" si="24"/>
        <v>2.45</v>
      </c>
      <c r="M27" s="2">
        <f t="shared" si="6"/>
        <v>2.2</v>
      </c>
      <c r="N27" s="2">
        <f t="shared" si="25"/>
        <v>1.9500000000000002</v>
      </c>
      <c r="O27" s="2">
        <f t="shared" si="7"/>
        <v>1.7000000000000002</v>
      </c>
      <c r="P27" s="2">
        <f t="shared" si="26"/>
        <v>1.4500000000000002</v>
      </c>
      <c r="Q27" s="2">
        <f t="shared" si="8"/>
        <v>1.2750000000000001</v>
      </c>
      <c r="R27" s="2">
        <f t="shared" si="27"/>
        <v>1.1</v>
      </c>
      <c r="S27" s="2">
        <f t="shared" si="9"/>
        <v>1.0175</v>
      </c>
      <c r="T27" s="2">
        <f t="shared" si="28"/>
        <v>0.935</v>
      </c>
      <c r="U27" s="2">
        <f t="shared" si="10"/>
        <v>0.8525</v>
      </c>
      <c r="V27" s="2">
        <f t="shared" si="29"/>
        <v>0.77</v>
      </c>
      <c r="W27" s="2">
        <f t="shared" si="11"/>
        <v>0.685</v>
      </c>
      <c r="X27" s="2">
        <f t="shared" si="30"/>
        <v>0.6</v>
      </c>
    </row>
    <row r="28" spans="6:24" ht="12.75" hidden="1">
      <c r="F28" s="2"/>
      <c r="G28" s="2"/>
      <c r="H28" s="2"/>
      <c r="I28" s="1">
        <f>I27+1</f>
        <v>35003</v>
      </c>
      <c r="J28" s="2">
        <f t="shared" si="23"/>
        <v>2.5</v>
      </c>
      <c r="K28" s="2">
        <f t="shared" si="5"/>
        <v>2.225</v>
      </c>
      <c r="L28" s="2">
        <f t="shared" si="24"/>
        <v>1.9500000000000002</v>
      </c>
      <c r="M28" s="2">
        <f t="shared" si="6"/>
        <v>1.7000000000000002</v>
      </c>
      <c r="N28" s="2">
        <f t="shared" si="25"/>
        <v>1.4500000000000002</v>
      </c>
      <c r="O28" s="2">
        <f t="shared" si="7"/>
        <v>1.3</v>
      </c>
      <c r="P28" s="2">
        <f t="shared" si="26"/>
        <v>1.15</v>
      </c>
      <c r="Q28" s="2">
        <f t="shared" si="8"/>
        <v>1</v>
      </c>
      <c r="R28" s="2">
        <f t="shared" si="27"/>
        <v>0.85</v>
      </c>
      <c r="S28" s="2">
        <f t="shared" si="9"/>
        <v>0.7757499999999999</v>
      </c>
      <c r="T28" s="2">
        <f t="shared" si="28"/>
        <v>0.7015</v>
      </c>
      <c r="U28" s="2">
        <f t="shared" si="10"/>
        <v>0.62725</v>
      </c>
      <c r="V28" s="2">
        <f t="shared" si="29"/>
        <v>0.5529999999999999</v>
      </c>
      <c r="W28" s="2">
        <f t="shared" si="11"/>
        <v>0.4765</v>
      </c>
      <c r="X28" s="2">
        <f t="shared" si="30"/>
        <v>0.4</v>
      </c>
    </row>
    <row r="29" spans="1:24" ht="12.75" hidden="1">
      <c r="A29" t="s">
        <v>6</v>
      </c>
      <c r="B29">
        <f>LOOKUP(Taul1!G7,D29:D37,E29:E37)</f>
        <v>30002</v>
      </c>
      <c r="D29">
        <v>20000</v>
      </c>
      <c r="E29">
        <f>LOOKUP(Taul1!$G$6,B$6:G$6,B7:G7)</f>
        <v>20002</v>
      </c>
      <c r="F29" s="2"/>
      <c r="G29" s="2"/>
      <c r="H29" s="2"/>
      <c r="I29" s="1">
        <f>I28+1</f>
        <v>35004</v>
      </c>
      <c r="J29" s="2">
        <f t="shared" si="23"/>
        <v>2.3</v>
      </c>
      <c r="K29" s="2">
        <f t="shared" si="5"/>
        <v>2.05</v>
      </c>
      <c r="L29" s="2">
        <f t="shared" si="24"/>
        <v>1.8</v>
      </c>
      <c r="M29" s="2">
        <f t="shared" si="6"/>
        <v>1.55</v>
      </c>
      <c r="N29" s="2">
        <f t="shared" si="25"/>
        <v>1.3</v>
      </c>
      <c r="O29" s="2">
        <f t="shared" si="7"/>
        <v>1.15</v>
      </c>
      <c r="P29" s="2">
        <f t="shared" si="26"/>
        <v>1</v>
      </c>
      <c r="Q29" s="2">
        <f t="shared" si="8"/>
        <v>0.875</v>
      </c>
      <c r="R29" s="2">
        <f t="shared" si="27"/>
        <v>0.75</v>
      </c>
      <c r="S29" s="2">
        <f t="shared" si="9"/>
        <v>0.6757500000000001</v>
      </c>
      <c r="T29" s="2">
        <f t="shared" si="28"/>
        <v>0.6015</v>
      </c>
      <c r="U29" s="2">
        <f t="shared" si="10"/>
        <v>0.52725</v>
      </c>
      <c r="V29" s="2">
        <f t="shared" si="29"/>
        <v>0.45299999999999996</v>
      </c>
      <c r="W29" s="2">
        <f t="shared" si="11"/>
        <v>0.3765</v>
      </c>
      <c r="X29" s="2">
        <f t="shared" si="30"/>
        <v>0.30000000000000004</v>
      </c>
    </row>
    <row r="30" spans="4:24" ht="12.75" hidden="1">
      <c r="D30">
        <v>25000</v>
      </c>
      <c r="E30">
        <f>LOOKUP(Taul1!$G$6,B$6:G$6,B8:G8)</f>
        <v>25002</v>
      </c>
      <c r="F30" s="2"/>
      <c r="G30" s="2"/>
      <c r="H30" s="2"/>
      <c r="I30" s="1">
        <f>I29+1</f>
        <v>35005</v>
      </c>
      <c r="J30" s="2">
        <f t="shared" si="23"/>
        <v>2.3</v>
      </c>
      <c r="K30" s="2">
        <f t="shared" si="5"/>
        <v>2.05</v>
      </c>
      <c r="L30" s="2">
        <f t="shared" si="24"/>
        <v>1.8</v>
      </c>
      <c r="M30" s="2">
        <f t="shared" si="6"/>
        <v>1.55</v>
      </c>
      <c r="N30" s="2">
        <f t="shared" si="25"/>
        <v>1.3</v>
      </c>
      <c r="O30" s="2">
        <f t="shared" si="7"/>
        <v>1.15</v>
      </c>
      <c r="P30" s="2">
        <f t="shared" si="26"/>
        <v>1</v>
      </c>
      <c r="Q30" s="2">
        <f t="shared" si="8"/>
        <v>0.875</v>
      </c>
      <c r="R30" s="2">
        <f t="shared" si="27"/>
        <v>0.75</v>
      </c>
      <c r="S30" s="2">
        <f t="shared" si="9"/>
        <v>0.6757500000000001</v>
      </c>
      <c r="T30" s="2">
        <f t="shared" si="28"/>
        <v>0.6015</v>
      </c>
      <c r="U30" s="2">
        <f t="shared" si="10"/>
        <v>0.52725</v>
      </c>
      <c r="V30" s="2">
        <f t="shared" si="29"/>
        <v>0.45299999999999996</v>
      </c>
      <c r="W30" s="2">
        <f t="shared" si="11"/>
        <v>0.3765</v>
      </c>
      <c r="X30" s="2">
        <f t="shared" si="30"/>
        <v>0.30000000000000004</v>
      </c>
    </row>
    <row r="31" spans="1:24" ht="12.75" hidden="1">
      <c r="A31">
        <v>0.2</v>
      </c>
      <c r="B31" s="2">
        <f>LOOKUP($B$29,$I$7:$I$60,J$7:J$60)</f>
        <v>2.6</v>
      </c>
      <c r="D31">
        <v>30000</v>
      </c>
      <c r="E31">
        <f>LOOKUP(Taul1!$G$6,B$6:G$6,B9:G9)</f>
        <v>30002</v>
      </c>
      <c r="F31" s="2"/>
      <c r="G31" s="2"/>
      <c r="H31" s="2"/>
      <c r="I31" s="1">
        <v>40000</v>
      </c>
      <c r="J31" s="5">
        <v>4.6</v>
      </c>
      <c r="K31" s="2">
        <f t="shared" si="5"/>
        <v>4.199999999999999</v>
      </c>
      <c r="L31" s="2">
        <v>3.8</v>
      </c>
      <c r="M31" s="2">
        <f t="shared" si="6"/>
        <v>3.45</v>
      </c>
      <c r="N31" s="2">
        <v>3.1</v>
      </c>
      <c r="O31" s="2">
        <f t="shared" si="7"/>
        <v>2.8</v>
      </c>
      <c r="P31" s="2">
        <v>2.5</v>
      </c>
      <c r="Q31" s="2">
        <f t="shared" si="8"/>
        <v>2.2</v>
      </c>
      <c r="R31" s="2">
        <v>1.9</v>
      </c>
      <c r="S31" s="2">
        <f t="shared" si="9"/>
        <v>1.7845</v>
      </c>
      <c r="T31" s="2">
        <f aca="true" t="shared" si="31" ref="T31:T36">R31-(R31-X31)*0.33</f>
        <v>1.669</v>
      </c>
      <c r="U31" s="2">
        <f t="shared" si="10"/>
        <v>1.5535</v>
      </c>
      <c r="V31" s="2">
        <f aca="true" t="shared" si="32" ref="V31:V36">R31-(R31-X31)*0.66</f>
        <v>1.438</v>
      </c>
      <c r="W31" s="2">
        <f t="shared" si="11"/>
        <v>1.319</v>
      </c>
      <c r="X31" s="2">
        <v>1.2</v>
      </c>
    </row>
    <row r="32" spans="1:24" ht="12.75" hidden="1">
      <c r="A32">
        <v>0.3</v>
      </c>
      <c r="B32" s="2">
        <f>LOOKUP($B$29,$I$7:$I$60,K$7:K$60)</f>
        <v>2.35</v>
      </c>
      <c r="D32">
        <v>35000</v>
      </c>
      <c r="E32">
        <f>LOOKUP(Taul1!$G$6,B$6:G$6,B10:G10)</f>
        <v>35002</v>
      </c>
      <c r="F32" s="2"/>
      <c r="G32" s="2"/>
      <c r="H32" s="2"/>
      <c r="I32" s="1">
        <f>I31+1</f>
        <v>40001</v>
      </c>
      <c r="J32" s="2">
        <v>4.2</v>
      </c>
      <c r="K32" s="2">
        <f t="shared" si="5"/>
        <v>3.85</v>
      </c>
      <c r="L32" s="2">
        <v>3.5</v>
      </c>
      <c r="M32" s="2">
        <f t="shared" si="6"/>
        <v>3.15</v>
      </c>
      <c r="N32" s="2">
        <v>2.8</v>
      </c>
      <c r="O32" s="2">
        <f t="shared" si="7"/>
        <v>2.5</v>
      </c>
      <c r="P32" s="2">
        <v>2.2</v>
      </c>
      <c r="Q32" s="2">
        <f t="shared" si="8"/>
        <v>1.9000000000000001</v>
      </c>
      <c r="R32" s="2">
        <v>1.6</v>
      </c>
      <c r="S32" s="2">
        <f t="shared" si="9"/>
        <v>1.4845000000000002</v>
      </c>
      <c r="T32" s="2">
        <f t="shared" si="31"/>
        <v>1.369</v>
      </c>
      <c r="U32" s="2">
        <f t="shared" si="10"/>
        <v>1.2534999999999998</v>
      </c>
      <c r="V32" s="2">
        <f t="shared" si="32"/>
        <v>1.138</v>
      </c>
      <c r="W32" s="2">
        <f t="shared" si="11"/>
        <v>1.019</v>
      </c>
      <c r="X32" s="2">
        <v>0.9</v>
      </c>
    </row>
    <row r="33" spans="1:24" ht="12.75" hidden="1">
      <c r="A33">
        <v>0.4</v>
      </c>
      <c r="B33" s="2">
        <f>LOOKUP($B$29,$I$7:$I$60,L7:L60)</f>
        <v>2.1</v>
      </c>
      <c r="D33">
        <v>40000</v>
      </c>
      <c r="E33">
        <f>LOOKUP(Taul1!$G$6,B$6:G$6,B11:G11)</f>
        <v>40002</v>
      </c>
      <c r="F33" s="2"/>
      <c r="G33" s="2"/>
      <c r="H33" s="2"/>
      <c r="I33" s="1">
        <f>I32+1</f>
        <v>40002</v>
      </c>
      <c r="J33" s="2">
        <v>3.5</v>
      </c>
      <c r="K33" s="2">
        <f t="shared" si="5"/>
        <v>3.15</v>
      </c>
      <c r="L33" s="2">
        <v>2.8</v>
      </c>
      <c r="M33" s="2">
        <f t="shared" si="6"/>
        <v>2.5</v>
      </c>
      <c r="N33" s="2">
        <v>2.2</v>
      </c>
      <c r="O33" s="2">
        <f t="shared" si="7"/>
        <v>1.9000000000000001</v>
      </c>
      <c r="P33" s="2">
        <v>1.6</v>
      </c>
      <c r="Q33" s="2">
        <f t="shared" si="8"/>
        <v>1.4</v>
      </c>
      <c r="R33" s="2">
        <v>1.2</v>
      </c>
      <c r="S33" s="2">
        <f t="shared" si="9"/>
        <v>1.101</v>
      </c>
      <c r="T33" s="2">
        <f t="shared" si="31"/>
        <v>1.002</v>
      </c>
      <c r="U33" s="2">
        <f t="shared" si="10"/>
        <v>0.903</v>
      </c>
      <c r="V33" s="2">
        <f t="shared" si="32"/>
        <v>0.8039999999999999</v>
      </c>
      <c r="W33" s="2">
        <f t="shared" si="11"/>
        <v>0.702</v>
      </c>
      <c r="X33" s="2">
        <v>0.6</v>
      </c>
    </row>
    <row r="34" spans="1:24" ht="12.75" hidden="1">
      <c r="A34">
        <v>0.5</v>
      </c>
      <c r="B34" s="2">
        <f>LOOKUP($B$29,$I$7:$I$60,M7:M60)</f>
        <v>1.9</v>
      </c>
      <c r="D34">
        <v>45000</v>
      </c>
      <c r="E34">
        <f>LOOKUP(Taul1!$G$6,B$6:G$6,B12:G12)</f>
        <v>45002</v>
      </c>
      <c r="F34" s="2"/>
      <c r="G34" s="2"/>
      <c r="H34" s="2"/>
      <c r="I34" s="1">
        <f>I33+1</f>
        <v>40003</v>
      </c>
      <c r="J34" s="2">
        <v>2.8</v>
      </c>
      <c r="K34" s="2">
        <f t="shared" si="5"/>
        <v>2.5</v>
      </c>
      <c r="L34" s="2">
        <v>2.2</v>
      </c>
      <c r="M34" s="2">
        <f t="shared" si="6"/>
        <v>1.9000000000000001</v>
      </c>
      <c r="N34" s="2">
        <v>1.6</v>
      </c>
      <c r="O34" s="2">
        <f t="shared" si="7"/>
        <v>1.4500000000000002</v>
      </c>
      <c r="P34" s="2">
        <v>1.3</v>
      </c>
      <c r="Q34" s="2">
        <f t="shared" si="8"/>
        <v>1.15</v>
      </c>
      <c r="R34" s="2">
        <v>1</v>
      </c>
      <c r="S34" s="2">
        <f t="shared" si="9"/>
        <v>0.901</v>
      </c>
      <c r="T34" s="2">
        <f t="shared" si="31"/>
        <v>0.802</v>
      </c>
      <c r="U34" s="2">
        <f t="shared" si="10"/>
        <v>0.7030000000000001</v>
      </c>
      <c r="V34" s="2">
        <f t="shared" si="32"/>
        <v>0.604</v>
      </c>
      <c r="W34" s="2">
        <f t="shared" si="11"/>
        <v>0.502</v>
      </c>
      <c r="X34" s="2">
        <v>0.4</v>
      </c>
    </row>
    <row r="35" spans="1:24" ht="12.75" hidden="1">
      <c r="A35">
        <v>0.6</v>
      </c>
      <c r="B35" s="2">
        <f>LOOKUP($B$29,$I$7:$I$60,N7:N60)</f>
        <v>1.7</v>
      </c>
      <c r="D35">
        <v>50000</v>
      </c>
      <c r="E35">
        <f>LOOKUP(Taul1!$G$6,B$6:G$6,B13:G13)</f>
        <v>50002</v>
      </c>
      <c r="F35" s="2"/>
      <c r="G35" s="2"/>
      <c r="H35" s="2"/>
      <c r="I35" s="1">
        <f>I34+1</f>
        <v>40004</v>
      </c>
      <c r="J35" s="2">
        <v>2.8</v>
      </c>
      <c r="K35" s="2">
        <f t="shared" si="5"/>
        <v>2.5</v>
      </c>
      <c r="L35" s="2">
        <v>2.2</v>
      </c>
      <c r="M35" s="2">
        <f t="shared" si="6"/>
        <v>1.9000000000000001</v>
      </c>
      <c r="N35" s="2">
        <v>1.6</v>
      </c>
      <c r="O35" s="2">
        <f t="shared" si="7"/>
        <v>1.4500000000000002</v>
      </c>
      <c r="P35" s="2">
        <v>1.3</v>
      </c>
      <c r="Q35" s="2">
        <f t="shared" si="8"/>
        <v>1.15</v>
      </c>
      <c r="R35" s="2">
        <v>1</v>
      </c>
      <c r="S35" s="2">
        <f t="shared" si="9"/>
        <v>0.901</v>
      </c>
      <c r="T35" s="2">
        <f t="shared" si="31"/>
        <v>0.802</v>
      </c>
      <c r="U35" s="2">
        <f t="shared" si="10"/>
        <v>0.7030000000000001</v>
      </c>
      <c r="V35" s="2">
        <f t="shared" si="32"/>
        <v>0.604</v>
      </c>
      <c r="W35" s="2">
        <f t="shared" si="11"/>
        <v>0.502</v>
      </c>
      <c r="X35" s="2">
        <v>0.4</v>
      </c>
    </row>
    <row r="36" spans="1:24" ht="12.75" hidden="1">
      <c r="A36">
        <v>0.7</v>
      </c>
      <c r="B36" s="2">
        <f>LOOKUP($B$29,$I$7:$I$60,O7:O60)</f>
        <v>1.5</v>
      </c>
      <c r="D36">
        <v>55000</v>
      </c>
      <c r="E36">
        <f>LOOKUP(Taul1!$G$6,B$6:G$6,B14:G14)</f>
        <v>55002</v>
      </c>
      <c r="F36" s="2"/>
      <c r="G36" s="2"/>
      <c r="H36" s="2"/>
      <c r="I36" s="1">
        <f>I35+1</f>
        <v>40005</v>
      </c>
      <c r="J36" s="2">
        <v>2.8</v>
      </c>
      <c r="K36" s="2">
        <f t="shared" si="5"/>
        <v>2.5</v>
      </c>
      <c r="L36" s="2">
        <v>2.2</v>
      </c>
      <c r="M36" s="2">
        <f t="shared" si="6"/>
        <v>1.9000000000000001</v>
      </c>
      <c r="N36" s="2">
        <v>1.6</v>
      </c>
      <c r="O36" s="2">
        <f t="shared" si="7"/>
        <v>1.4500000000000002</v>
      </c>
      <c r="P36" s="2">
        <v>1.3</v>
      </c>
      <c r="Q36" s="2">
        <f t="shared" si="8"/>
        <v>1.15</v>
      </c>
      <c r="R36" s="2">
        <v>1</v>
      </c>
      <c r="S36" s="2">
        <f t="shared" si="9"/>
        <v>0.901</v>
      </c>
      <c r="T36" s="2">
        <f t="shared" si="31"/>
        <v>0.802</v>
      </c>
      <c r="U36" s="2">
        <f t="shared" si="10"/>
        <v>0.7030000000000001</v>
      </c>
      <c r="V36" s="2">
        <f t="shared" si="32"/>
        <v>0.604</v>
      </c>
      <c r="W36" s="2">
        <f t="shared" si="11"/>
        <v>0.502</v>
      </c>
      <c r="X36" s="2">
        <v>0.4</v>
      </c>
    </row>
    <row r="37" spans="1:24" ht="12.75" hidden="1">
      <c r="A37">
        <v>0.8</v>
      </c>
      <c r="B37" s="2">
        <f>LOOKUP($B$29,$I$7:$I$60,P$7:P$60)</f>
        <v>1.3</v>
      </c>
      <c r="D37">
        <v>60000</v>
      </c>
      <c r="E37">
        <f>LOOKUP(Taul1!$G$6,B$6:G$6,B15:G15)</f>
        <v>60002</v>
      </c>
      <c r="F37" s="2"/>
      <c r="G37" s="2"/>
      <c r="H37" s="2"/>
      <c r="I37" s="1">
        <v>45000</v>
      </c>
      <c r="J37" s="2">
        <f aca="true" t="shared" si="33" ref="J37:J42">J31+(J43-J31)*0.5</f>
        <v>5.3</v>
      </c>
      <c r="K37" s="2">
        <f t="shared" si="5"/>
        <v>4.824999999999999</v>
      </c>
      <c r="L37" s="2">
        <f aca="true" t="shared" si="34" ref="L37:L42">L31+(L43-L31)*0.5</f>
        <v>4.35</v>
      </c>
      <c r="M37" s="2">
        <f t="shared" si="6"/>
        <v>3.9749999999999996</v>
      </c>
      <c r="N37" s="2">
        <f aca="true" t="shared" si="35" ref="N37:N42">N31+(N43-N31)*0.5</f>
        <v>3.5999999999999996</v>
      </c>
      <c r="O37" s="2">
        <f t="shared" si="7"/>
        <v>3.2249999999999996</v>
      </c>
      <c r="P37" s="2">
        <f aca="true" t="shared" si="36" ref="P37:P42">P31+(P43-P31)*0.5</f>
        <v>2.85</v>
      </c>
      <c r="Q37" s="2">
        <f t="shared" si="8"/>
        <v>2.55</v>
      </c>
      <c r="R37" s="2">
        <f aca="true" t="shared" si="37" ref="R37:R42">R31+(R43-R31)*0.5</f>
        <v>2.25</v>
      </c>
      <c r="S37" s="2">
        <f t="shared" si="9"/>
        <v>2.11725</v>
      </c>
      <c r="T37" s="2">
        <f aca="true" t="shared" si="38" ref="T37:T42">T31+(T43-T31)*0.5</f>
        <v>1.9845</v>
      </c>
      <c r="U37" s="2">
        <f t="shared" si="10"/>
        <v>1.85175</v>
      </c>
      <c r="V37" s="2">
        <f aca="true" t="shared" si="39" ref="V37:V42">V31+(V43-V31)*0.5</f>
        <v>1.7189999999999999</v>
      </c>
      <c r="W37" s="2">
        <f t="shared" si="11"/>
        <v>1.5844999999999998</v>
      </c>
      <c r="X37" s="2">
        <f aca="true" t="shared" si="40" ref="X37:X42">X31+(X43-X31)*0.5</f>
        <v>1.45</v>
      </c>
    </row>
    <row r="38" spans="1:24" ht="12.75" hidden="1">
      <c r="A38">
        <v>0.9</v>
      </c>
      <c r="B38" s="2">
        <f>LOOKUP($B$29,$I$7:$I$60,Q$7:Q$60)</f>
        <v>1.15</v>
      </c>
      <c r="D38">
        <v>65000</v>
      </c>
      <c r="E38">
        <f>LOOKUP(Taul1!$G$6,B$6:G$6,B16:G16)</f>
        <v>60002</v>
      </c>
      <c r="F38" s="2"/>
      <c r="G38" s="2"/>
      <c r="H38" s="2"/>
      <c r="I38" s="1">
        <f>I37+1</f>
        <v>45001</v>
      </c>
      <c r="J38" s="2">
        <f t="shared" si="33"/>
        <v>5.1</v>
      </c>
      <c r="K38" s="2">
        <f t="shared" si="5"/>
        <v>4.574999999999999</v>
      </c>
      <c r="L38" s="2">
        <f t="shared" si="34"/>
        <v>4.05</v>
      </c>
      <c r="M38" s="2">
        <f t="shared" si="6"/>
        <v>3.675</v>
      </c>
      <c r="N38" s="2">
        <f t="shared" si="35"/>
        <v>3.3</v>
      </c>
      <c r="O38" s="2">
        <f t="shared" si="7"/>
        <v>2.925</v>
      </c>
      <c r="P38" s="2">
        <f t="shared" si="36"/>
        <v>2.55</v>
      </c>
      <c r="Q38" s="2">
        <f t="shared" si="8"/>
        <v>2.225</v>
      </c>
      <c r="R38" s="2">
        <f t="shared" si="37"/>
        <v>1.9000000000000001</v>
      </c>
      <c r="S38" s="2">
        <f t="shared" si="9"/>
        <v>1.7680000000000002</v>
      </c>
      <c r="T38" s="2">
        <f t="shared" si="38"/>
        <v>1.6360000000000001</v>
      </c>
      <c r="U38" s="2">
        <f t="shared" si="10"/>
        <v>1.504</v>
      </c>
      <c r="V38" s="2">
        <f t="shared" si="39"/>
        <v>1.3719999999999999</v>
      </c>
      <c r="W38" s="2">
        <f t="shared" si="11"/>
        <v>1.236</v>
      </c>
      <c r="X38" s="2">
        <f t="shared" si="40"/>
        <v>1.1</v>
      </c>
    </row>
    <row r="39" spans="1:24" ht="12.75" hidden="1">
      <c r="A39">
        <v>1</v>
      </c>
      <c r="B39" s="2">
        <f>LOOKUP($B$29,$I$7:$I$60,R$7:R$60)</f>
        <v>1</v>
      </c>
      <c r="D39">
        <v>70000</v>
      </c>
      <c r="E39">
        <f>LOOKUP(Taul1!$G$6,B$6:G$6,B17:G17)</f>
        <v>60002</v>
      </c>
      <c r="F39" s="2"/>
      <c r="G39" s="2"/>
      <c r="H39" s="2"/>
      <c r="I39" s="1">
        <f>I38+1</f>
        <v>45002</v>
      </c>
      <c r="J39" s="2">
        <f t="shared" si="33"/>
        <v>4.05</v>
      </c>
      <c r="K39" s="2">
        <f t="shared" si="5"/>
        <v>3.675</v>
      </c>
      <c r="L39" s="2">
        <f t="shared" si="34"/>
        <v>3.3</v>
      </c>
      <c r="M39" s="2">
        <f aca="true" t="shared" si="41" ref="M39:M60">L39-(L39-N39)*0.5</f>
        <v>2.925</v>
      </c>
      <c r="N39" s="2">
        <f t="shared" si="35"/>
        <v>2.55</v>
      </c>
      <c r="O39" s="2">
        <f aca="true" t="shared" si="42" ref="O39:O60">N39-(N39-P39)*0.5</f>
        <v>2.225</v>
      </c>
      <c r="P39" s="2">
        <f t="shared" si="36"/>
        <v>1.9000000000000001</v>
      </c>
      <c r="Q39" s="2">
        <f aca="true" t="shared" si="43" ref="Q39:Q60">P39-(P39-R39)*0.5</f>
        <v>1.675</v>
      </c>
      <c r="R39" s="2">
        <f t="shared" si="37"/>
        <v>1.45</v>
      </c>
      <c r="S39" s="2">
        <f aca="true" t="shared" si="44" ref="S39:S60">R39-(R39-T39)*0.5</f>
        <v>1.3344999999999998</v>
      </c>
      <c r="T39" s="2">
        <f t="shared" si="38"/>
        <v>1.2189999999999999</v>
      </c>
      <c r="U39" s="2">
        <f aca="true" t="shared" si="45" ref="U39:U60">T39-(T39-V39)*0.5</f>
        <v>1.1035</v>
      </c>
      <c r="V39" s="2">
        <f t="shared" si="39"/>
        <v>0.988</v>
      </c>
      <c r="W39" s="2">
        <f aca="true" t="shared" si="46" ref="W39:W60">V39-(V39-X39)*0.5</f>
        <v>0.869</v>
      </c>
      <c r="X39" s="2">
        <f t="shared" si="40"/>
        <v>0.75</v>
      </c>
    </row>
    <row r="40" spans="1:24" ht="12.75" hidden="1">
      <c r="A40">
        <v>1.1</v>
      </c>
      <c r="B40" s="2">
        <f>LOOKUP($B$29,$I$7:$I$60,S$7:S$60)</f>
        <v>0.9339999999999999</v>
      </c>
      <c r="D40">
        <v>75000</v>
      </c>
      <c r="E40">
        <f>LOOKUP(Taul1!$G$6,B$6:G$6,B18:G18)</f>
        <v>60002</v>
      </c>
      <c r="F40" s="2"/>
      <c r="G40" s="2"/>
      <c r="H40" s="2"/>
      <c r="I40" s="1">
        <f>I39+1</f>
        <v>45003</v>
      </c>
      <c r="J40" s="2">
        <f t="shared" si="33"/>
        <v>3.3</v>
      </c>
      <c r="K40" s="2">
        <f t="shared" si="5"/>
        <v>2.975</v>
      </c>
      <c r="L40" s="2">
        <f t="shared" si="34"/>
        <v>2.6500000000000004</v>
      </c>
      <c r="M40" s="2">
        <f t="shared" si="41"/>
        <v>2.3000000000000003</v>
      </c>
      <c r="N40" s="2">
        <f t="shared" si="35"/>
        <v>1.95</v>
      </c>
      <c r="O40" s="2">
        <f t="shared" si="42"/>
        <v>1.75</v>
      </c>
      <c r="P40" s="2">
        <f t="shared" si="36"/>
        <v>1.55</v>
      </c>
      <c r="Q40" s="2">
        <f t="shared" si="43"/>
        <v>1.375</v>
      </c>
      <c r="R40" s="2">
        <f t="shared" si="37"/>
        <v>1.2</v>
      </c>
      <c r="S40" s="2">
        <f t="shared" si="44"/>
        <v>1.09275</v>
      </c>
      <c r="T40" s="2">
        <f t="shared" si="38"/>
        <v>0.9855</v>
      </c>
      <c r="U40" s="2">
        <f t="shared" si="45"/>
        <v>0.87825</v>
      </c>
      <c r="V40" s="2">
        <f t="shared" si="39"/>
        <v>0.7709999999999999</v>
      </c>
      <c r="W40" s="2">
        <f t="shared" si="46"/>
        <v>0.6605</v>
      </c>
      <c r="X40" s="2">
        <f t="shared" si="40"/>
        <v>0.55</v>
      </c>
    </row>
    <row r="41" spans="1:24" ht="12.75" hidden="1">
      <c r="A41">
        <v>1.2</v>
      </c>
      <c r="B41" s="2">
        <f>LOOKUP($B$29,$I$7:$I$60,V$7:V$60)</f>
        <v>0.736</v>
      </c>
      <c r="F41" s="2"/>
      <c r="G41" s="2"/>
      <c r="H41" s="2"/>
      <c r="I41" s="1">
        <f>I40+1</f>
        <v>45004</v>
      </c>
      <c r="J41" s="2">
        <f t="shared" si="33"/>
        <v>3.3</v>
      </c>
      <c r="K41" s="2">
        <f t="shared" si="5"/>
        <v>2.975</v>
      </c>
      <c r="L41" s="2">
        <f t="shared" si="34"/>
        <v>2.6500000000000004</v>
      </c>
      <c r="M41" s="2">
        <f t="shared" si="41"/>
        <v>2.3000000000000003</v>
      </c>
      <c r="N41" s="2">
        <f t="shared" si="35"/>
        <v>1.95</v>
      </c>
      <c r="O41" s="2">
        <f t="shared" si="42"/>
        <v>1.75</v>
      </c>
      <c r="P41" s="2">
        <f t="shared" si="36"/>
        <v>1.55</v>
      </c>
      <c r="Q41" s="2">
        <f t="shared" si="43"/>
        <v>1.375</v>
      </c>
      <c r="R41" s="2">
        <f t="shared" si="37"/>
        <v>1.2</v>
      </c>
      <c r="S41" s="2">
        <f t="shared" si="44"/>
        <v>1.09275</v>
      </c>
      <c r="T41" s="2">
        <f t="shared" si="38"/>
        <v>0.9855</v>
      </c>
      <c r="U41" s="2">
        <f t="shared" si="45"/>
        <v>0.87825</v>
      </c>
      <c r="V41" s="2">
        <f t="shared" si="39"/>
        <v>0.7709999999999999</v>
      </c>
      <c r="W41" s="2">
        <f t="shared" si="46"/>
        <v>0.6605</v>
      </c>
      <c r="X41" s="2">
        <f t="shared" si="40"/>
        <v>0.55</v>
      </c>
    </row>
    <row r="42" spans="1:24" ht="12.75" hidden="1">
      <c r="A42">
        <v>1.3</v>
      </c>
      <c r="B42" s="2">
        <f>LOOKUP($B$29,$I$7:$I$60,U$7:U$60)</f>
        <v>0.802</v>
      </c>
      <c r="F42" s="2"/>
      <c r="G42" s="2"/>
      <c r="H42" s="2"/>
      <c r="I42" s="1">
        <f>I41+1</f>
        <v>45005</v>
      </c>
      <c r="J42" s="2">
        <f t="shared" si="33"/>
        <v>3.3</v>
      </c>
      <c r="K42" s="2">
        <f t="shared" si="5"/>
        <v>2.975</v>
      </c>
      <c r="L42" s="2">
        <f t="shared" si="34"/>
        <v>2.6500000000000004</v>
      </c>
      <c r="M42" s="2">
        <f t="shared" si="41"/>
        <v>2.3000000000000003</v>
      </c>
      <c r="N42" s="2">
        <f t="shared" si="35"/>
        <v>1.95</v>
      </c>
      <c r="O42" s="2">
        <f t="shared" si="42"/>
        <v>1.75</v>
      </c>
      <c r="P42" s="2">
        <f t="shared" si="36"/>
        <v>1.55</v>
      </c>
      <c r="Q42" s="2">
        <f t="shared" si="43"/>
        <v>1.375</v>
      </c>
      <c r="R42" s="2">
        <f t="shared" si="37"/>
        <v>1.2</v>
      </c>
      <c r="S42" s="2">
        <f t="shared" si="44"/>
        <v>1.09275</v>
      </c>
      <c r="T42" s="2">
        <f t="shared" si="38"/>
        <v>0.9855</v>
      </c>
      <c r="U42" s="2">
        <f t="shared" si="45"/>
        <v>0.87825</v>
      </c>
      <c r="V42" s="2">
        <f t="shared" si="39"/>
        <v>0.7709999999999999</v>
      </c>
      <c r="W42" s="2">
        <f t="shared" si="46"/>
        <v>0.6605</v>
      </c>
      <c r="X42" s="2">
        <f t="shared" si="40"/>
        <v>0.55</v>
      </c>
    </row>
    <row r="43" spans="1:24" ht="12.75" hidden="1">
      <c r="A43">
        <v>1.4</v>
      </c>
      <c r="B43" s="2">
        <f>LOOKUP($B$29,$I$7:$I$60,V$7:V$60)</f>
        <v>0.736</v>
      </c>
      <c r="F43" s="2"/>
      <c r="G43" s="2"/>
      <c r="H43" s="2"/>
      <c r="I43" s="1">
        <v>50000</v>
      </c>
      <c r="J43" s="4">
        <v>6</v>
      </c>
      <c r="K43" s="2">
        <f t="shared" si="5"/>
        <v>5.45</v>
      </c>
      <c r="L43" s="2">
        <v>4.9</v>
      </c>
      <c r="M43" s="2">
        <f t="shared" si="41"/>
        <v>4.5</v>
      </c>
      <c r="N43" s="2">
        <v>4.1</v>
      </c>
      <c r="O43" s="2">
        <f t="shared" si="42"/>
        <v>3.65</v>
      </c>
      <c r="P43" s="2">
        <v>3.2</v>
      </c>
      <c r="Q43" s="2">
        <f t="shared" si="43"/>
        <v>2.9000000000000004</v>
      </c>
      <c r="R43" s="2">
        <v>2.6</v>
      </c>
      <c r="S43" s="2">
        <f t="shared" si="44"/>
        <v>2.45</v>
      </c>
      <c r="T43" s="2">
        <v>2.3</v>
      </c>
      <c r="U43" s="2">
        <f t="shared" si="45"/>
        <v>2.15</v>
      </c>
      <c r="V43" s="2">
        <v>2</v>
      </c>
      <c r="W43" s="2">
        <f t="shared" si="46"/>
        <v>1.85</v>
      </c>
      <c r="X43" s="2">
        <v>1.7</v>
      </c>
    </row>
    <row r="44" spans="1:24" ht="12.75" hidden="1">
      <c r="A44">
        <v>1.5</v>
      </c>
      <c r="B44" s="2">
        <f>LOOKUP($B$29,$I$7:$I$60,W$7:W$60)</f>
        <v>0.6679999999999999</v>
      </c>
      <c r="F44" s="2"/>
      <c r="G44" s="2"/>
      <c r="H44" s="2"/>
      <c r="I44" s="1">
        <f>I43+1</f>
        <v>50001</v>
      </c>
      <c r="J44" s="4">
        <v>6</v>
      </c>
      <c r="K44" s="2">
        <f t="shared" si="5"/>
        <v>5.3</v>
      </c>
      <c r="L44" s="2">
        <v>4.6</v>
      </c>
      <c r="M44" s="2">
        <f t="shared" si="41"/>
        <v>4.199999999999999</v>
      </c>
      <c r="N44" s="2">
        <v>3.8</v>
      </c>
      <c r="O44" s="2">
        <f t="shared" si="42"/>
        <v>3.3499999999999996</v>
      </c>
      <c r="P44" s="2">
        <v>2.9</v>
      </c>
      <c r="Q44" s="2">
        <f t="shared" si="43"/>
        <v>2.55</v>
      </c>
      <c r="R44" s="2">
        <v>2.2</v>
      </c>
      <c r="S44" s="2">
        <f t="shared" si="44"/>
        <v>2.0515</v>
      </c>
      <c r="T44" s="2">
        <f>R44-(R44-X44)*0.33</f>
        <v>1.903</v>
      </c>
      <c r="U44" s="2">
        <f t="shared" si="45"/>
        <v>1.7545000000000002</v>
      </c>
      <c r="V44" s="2">
        <f>R44-(R44-X44)*0.66</f>
        <v>1.606</v>
      </c>
      <c r="W44" s="2">
        <f t="shared" si="46"/>
        <v>1.453</v>
      </c>
      <c r="X44" s="2">
        <v>1.3</v>
      </c>
    </row>
    <row r="45" spans="1:24" ht="12.75" hidden="1">
      <c r="A45">
        <v>1.6</v>
      </c>
      <c r="B45" s="2">
        <f>LOOKUP($B$29,$I$7:$I$60,X$7:X$60)</f>
        <v>0.6</v>
      </c>
      <c r="F45" s="2"/>
      <c r="G45" s="2"/>
      <c r="H45" s="2"/>
      <c r="I45" s="1">
        <f>I44+1</f>
        <v>50002</v>
      </c>
      <c r="J45" s="2">
        <v>4.6</v>
      </c>
      <c r="K45" s="2">
        <f t="shared" si="5"/>
        <v>4.199999999999999</v>
      </c>
      <c r="L45" s="2">
        <v>3.8</v>
      </c>
      <c r="M45" s="2">
        <f t="shared" si="41"/>
        <v>3.3499999999999996</v>
      </c>
      <c r="N45" s="2">
        <v>2.9</v>
      </c>
      <c r="O45" s="2">
        <f t="shared" si="42"/>
        <v>2.55</v>
      </c>
      <c r="P45" s="2">
        <v>2.2</v>
      </c>
      <c r="Q45" s="2">
        <f t="shared" si="43"/>
        <v>1.9500000000000002</v>
      </c>
      <c r="R45" s="2">
        <v>1.7</v>
      </c>
      <c r="S45" s="2">
        <f t="shared" si="44"/>
        <v>1.568</v>
      </c>
      <c r="T45" s="2">
        <f>R45-(R45-X45)*0.33</f>
        <v>1.436</v>
      </c>
      <c r="U45" s="2">
        <f t="shared" si="45"/>
        <v>1.3039999999999998</v>
      </c>
      <c r="V45" s="2">
        <f>R45-(R45-X45)*0.66</f>
        <v>1.172</v>
      </c>
      <c r="W45" s="2">
        <f t="shared" si="46"/>
        <v>1.036</v>
      </c>
      <c r="X45" s="2">
        <v>0.9</v>
      </c>
    </row>
    <row r="46" spans="6:24" ht="12.75" hidden="1">
      <c r="F46" s="2"/>
      <c r="G46" s="2"/>
      <c r="H46" s="2"/>
      <c r="I46" s="1">
        <f>I45+1</f>
        <v>50003</v>
      </c>
      <c r="J46" s="2">
        <v>3.8</v>
      </c>
      <c r="K46" s="2">
        <f t="shared" si="5"/>
        <v>3.45</v>
      </c>
      <c r="L46" s="2">
        <v>3.1</v>
      </c>
      <c r="M46" s="2">
        <f t="shared" si="41"/>
        <v>2.7</v>
      </c>
      <c r="N46" s="2">
        <v>2.3</v>
      </c>
      <c r="O46" s="2">
        <f t="shared" si="42"/>
        <v>2.05</v>
      </c>
      <c r="P46" s="2">
        <v>1.8</v>
      </c>
      <c r="Q46" s="2">
        <f t="shared" si="43"/>
        <v>1.6</v>
      </c>
      <c r="R46" s="2">
        <v>1.4</v>
      </c>
      <c r="S46" s="2">
        <f t="shared" si="44"/>
        <v>1.2845</v>
      </c>
      <c r="T46" s="2">
        <f>R46-(R46-X46)*0.33</f>
        <v>1.169</v>
      </c>
      <c r="U46" s="2">
        <f t="shared" si="45"/>
        <v>1.0535</v>
      </c>
      <c r="V46" s="2">
        <f>R46-(R46-X46)*0.66</f>
        <v>0.938</v>
      </c>
      <c r="W46" s="2">
        <f t="shared" si="46"/>
        <v>0.819</v>
      </c>
      <c r="X46" s="2">
        <v>0.7</v>
      </c>
    </row>
    <row r="47" spans="1:24" ht="12.75" hidden="1">
      <c r="A47" t="s">
        <v>6</v>
      </c>
      <c r="B47" s="2">
        <f>LOOKUP(Taul1!G9,A31:A45,B31:B45)</f>
        <v>1.3</v>
      </c>
      <c r="F47" s="2"/>
      <c r="G47" s="2"/>
      <c r="H47" s="2"/>
      <c r="I47" s="1">
        <f>I46+1</f>
        <v>50004</v>
      </c>
      <c r="J47" s="2">
        <v>3.8</v>
      </c>
      <c r="K47" s="2">
        <f t="shared" si="5"/>
        <v>3.45</v>
      </c>
      <c r="L47" s="2">
        <v>3.1</v>
      </c>
      <c r="M47" s="2">
        <f t="shared" si="41"/>
        <v>2.7</v>
      </c>
      <c r="N47" s="2">
        <v>2.3</v>
      </c>
      <c r="O47" s="2">
        <f t="shared" si="42"/>
        <v>2.05</v>
      </c>
      <c r="P47" s="2">
        <v>1.8</v>
      </c>
      <c r="Q47" s="2">
        <f t="shared" si="43"/>
        <v>1.6</v>
      </c>
      <c r="R47" s="2">
        <v>1.4</v>
      </c>
      <c r="S47" s="2">
        <f t="shared" si="44"/>
        <v>1.2845</v>
      </c>
      <c r="T47" s="2">
        <f>R47-(R47-X47)*0.33</f>
        <v>1.169</v>
      </c>
      <c r="U47" s="2">
        <f t="shared" si="45"/>
        <v>1.0535</v>
      </c>
      <c r="V47" s="2">
        <f>R47-(R47-X47)*0.66</f>
        <v>0.938</v>
      </c>
      <c r="W47" s="2">
        <f t="shared" si="46"/>
        <v>0.819</v>
      </c>
      <c r="X47" s="2">
        <v>0.7</v>
      </c>
    </row>
    <row r="48" spans="1:24" ht="12.75" hidden="1">
      <c r="A48" s="1" t="s">
        <v>32</v>
      </c>
      <c r="F48" s="2"/>
      <c r="G48" s="2"/>
      <c r="H48" s="2"/>
      <c r="I48" s="1">
        <f>I47+1</f>
        <v>50005</v>
      </c>
      <c r="J48" s="2">
        <v>3.8</v>
      </c>
      <c r="K48" s="2">
        <f t="shared" si="5"/>
        <v>3.45</v>
      </c>
      <c r="L48" s="2">
        <v>3.1</v>
      </c>
      <c r="M48" s="2">
        <f t="shared" si="41"/>
        <v>2.7</v>
      </c>
      <c r="N48" s="2">
        <v>2.3</v>
      </c>
      <c r="O48" s="2">
        <f t="shared" si="42"/>
        <v>2.05</v>
      </c>
      <c r="P48" s="2">
        <v>1.8</v>
      </c>
      <c r="Q48" s="2">
        <f t="shared" si="43"/>
        <v>1.6</v>
      </c>
      <c r="R48" s="2">
        <v>1.4</v>
      </c>
      <c r="S48" s="2">
        <f t="shared" si="44"/>
        <v>1.2845</v>
      </c>
      <c r="T48" s="2">
        <f>R48-(R48-X48)*0.33</f>
        <v>1.169</v>
      </c>
      <c r="U48" s="2">
        <f t="shared" si="45"/>
        <v>1.0535</v>
      </c>
      <c r="V48" s="2">
        <f>R48-(R48-X48)*0.66</f>
        <v>0.938</v>
      </c>
      <c r="W48" s="2">
        <f t="shared" si="46"/>
        <v>0.819</v>
      </c>
      <c r="X48" s="2">
        <v>0.7</v>
      </c>
    </row>
    <row r="49" spans="1:24" ht="12.75" hidden="1">
      <c r="A49" s="1" t="s">
        <v>7</v>
      </c>
      <c r="C49" s="8">
        <f>B47-(Taul1!G8-0.3)</f>
        <v>1.3</v>
      </c>
      <c r="D49" t="s">
        <v>8</v>
      </c>
      <c r="F49" s="2"/>
      <c r="G49" s="2"/>
      <c r="H49" s="2"/>
      <c r="I49" s="1">
        <v>55000</v>
      </c>
      <c r="J49" s="4">
        <f aca="true" t="shared" si="47" ref="J49:J54">J43+(J55-J43)*0.5</f>
        <v>6</v>
      </c>
      <c r="K49" s="2">
        <f t="shared" si="5"/>
        <v>5.725</v>
      </c>
      <c r="L49" s="2">
        <f aca="true" t="shared" si="48" ref="L49:L54">L43+(L55-L43)*0.5</f>
        <v>5.45</v>
      </c>
      <c r="M49" s="2">
        <f t="shared" si="41"/>
        <v>5</v>
      </c>
      <c r="N49" s="2">
        <f aca="true" t="shared" si="49" ref="N49:N54">N43+(N55-N43)*0.5</f>
        <v>4.55</v>
      </c>
      <c r="O49" s="2">
        <f t="shared" si="42"/>
        <v>4.025</v>
      </c>
      <c r="P49" s="2">
        <f aca="true" t="shared" si="50" ref="P49:P54">P43+(P55-P43)*0.5</f>
        <v>3.5</v>
      </c>
      <c r="Q49" s="2">
        <f t="shared" si="43"/>
        <v>3.1</v>
      </c>
      <c r="R49" s="2">
        <f aca="true" t="shared" si="51" ref="R49:R54">R43+(R55-R43)*0.5</f>
        <v>2.7</v>
      </c>
      <c r="S49" s="2">
        <f t="shared" si="44"/>
        <v>2.53425</v>
      </c>
      <c r="T49" s="2">
        <f aca="true" t="shared" si="52" ref="T49:T54">T43+(T55-T43)*0.5</f>
        <v>2.3685</v>
      </c>
      <c r="U49" s="2">
        <f t="shared" si="45"/>
        <v>2.20275</v>
      </c>
      <c r="V49" s="2">
        <f aca="true" t="shared" si="53" ref="V49:V54">V43+(V55-V43)*0.5</f>
        <v>2.037</v>
      </c>
      <c r="W49" s="2">
        <f t="shared" si="46"/>
        <v>1.8685</v>
      </c>
      <c r="X49" s="2">
        <f aca="true" t="shared" si="54" ref="X49:X54">X43+(X55-X43)*0.5</f>
        <v>1.7</v>
      </c>
    </row>
    <row r="50" spans="3:24" ht="12.75" hidden="1">
      <c r="C50" t="s">
        <v>12</v>
      </c>
      <c r="E50" t="s">
        <v>13</v>
      </c>
      <c r="F50" s="2"/>
      <c r="G50" s="2" t="s">
        <v>22</v>
      </c>
      <c r="H50" s="2"/>
      <c r="I50" s="1">
        <f>I49+1</f>
        <v>55001</v>
      </c>
      <c r="J50" s="4">
        <f t="shared" si="47"/>
        <v>6</v>
      </c>
      <c r="K50" s="2">
        <f t="shared" si="5"/>
        <v>5.65</v>
      </c>
      <c r="L50" s="2">
        <f t="shared" si="48"/>
        <v>5.3</v>
      </c>
      <c r="M50" s="2">
        <f t="shared" si="41"/>
        <v>4.85</v>
      </c>
      <c r="N50" s="2">
        <f t="shared" si="49"/>
        <v>4.4</v>
      </c>
      <c r="O50" s="2">
        <f t="shared" si="42"/>
        <v>3.875</v>
      </c>
      <c r="P50" s="2">
        <f t="shared" si="50"/>
        <v>3.3499999999999996</v>
      </c>
      <c r="Q50" s="2">
        <f t="shared" si="43"/>
        <v>2.925</v>
      </c>
      <c r="R50" s="2">
        <f t="shared" si="51"/>
        <v>2.5</v>
      </c>
      <c r="S50" s="2">
        <f t="shared" si="44"/>
        <v>2.335</v>
      </c>
      <c r="T50" s="2">
        <f t="shared" si="52"/>
        <v>2.17</v>
      </c>
      <c r="U50" s="2">
        <f t="shared" si="45"/>
        <v>2.005</v>
      </c>
      <c r="V50" s="2">
        <f t="shared" si="53"/>
        <v>1.8399999999999999</v>
      </c>
      <c r="W50" s="2">
        <f t="shared" si="46"/>
        <v>1.67</v>
      </c>
      <c r="X50" s="2">
        <f t="shared" si="54"/>
        <v>1.5</v>
      </c>
    </row>
    <row r="51" spans="1:24" ht="12.75" hidden="1">
      <c r="A51" t="s">
        <v>10</v>
      </c>
      <c r="C51" s="3">
        <f>C49*0.036*1000+10</f>
        <v>56.800000000000004</v>
      </c>
      <c r="D51" t="s">
        <v>5</v>
      </c>
      <c r="E51" s="3">
        <f>ROUNDUP(C51-1,-1)</f>
        <v>60</v>
      </c>
      <c r="F51" s="2" t="s">
        <v>5</v>
      </c>
      <c r="G51" s="3">
        <f>LOOKUP(E51,C$57:C$85,D$57:D$85)</f>
        <v>60</v>
      </c>
      <c r="H51" s="2"/>
      <c r="I51" s="1">
        <f>I50+1</f>
        <v>55002</v>
      </c>
      <c r="J51" s="2">
        <f t="shared" si="47"/>
        <v>5.3</v>
      </c>
      <c r="K51" s="2">
        <f t="shared" si="5"/>
        <v>5.1</v>
      </c>
      <c r="L51" s="2">
        <f t="shared" si="48"/>
        <v>4.9</v>
      </c>
      <c r="M51" s="2">
        <f t="shared" si="41"/>
        <v>4.425000000000001</v>
      </c>
      <c r="N51" s="2">
        <f t="shared" si="49"/>
        <v>3.95</v>
      </c>
      <c r="O51" s="2">
        <f t="shared" si="42"/>
        <v>3.475</v>
      </c>
      <c r="P51" s="2">
        <f t="shared" si="50"/>
        <v>3</v>
      </c>
      <c r="Q51" s="2">
        <f t="shared" si="43"/>
        <v>2.625</v>
      </c>
      <c r="R51" s="2">
        <f t="shared" si="51"/>
        <v>2.25</v>
      </c>
      <c r="S51" s="2">
        <f t="shared" si="44"/>
        <v>2.09325</v>
      </c>
      <c r="T51" s="2">
        <f t="shared" si="52"/>
        <v>1.9364999999999999</v>
      </c>
      <c r="U51" s="2">
        <f t="shared" si="45"/>
        <v>1.77975</v>
      </c>
      <c r="V51" s="2">
        <f t="shared" si="53"/>
        <v>1.6229999999999998</v>
      </c>
      <c r="W51" s="2">
        <f t="shared" si="46"/>
        <v>1.4615</v>
      </c>
      <c r="X51" s="2">
        <f t="shared" si="54"/>
        <v>1.3</v>
      </c>
    </row>
    <row r="52" spans="1:24" ht="12.75" hidden="1">
      <c r="A52" t="s">
        <v>24</v>
      </c>
      <c r="C52" s="3">
        <f>C51*0.9</f>
        <v>51.120000000000005</v>
      </c>
      <c r="D52" t="s">
        <v>5</v>
      </c>
      <c r="E52" s="3">
        <f>ROUNDUP(C52-1,-1)</f>
        <v>60</v>
      </c>
      <c r="F52" s="2" t="s">
        <v>5</v>
      </c>
      <c r="G52" s="3">
        <f>LOOKUP(E52,C$57:C$85,D$57:D$85)</f>
        <v>60</v>
      </c>
      <c r="H52" s="2"/>
      <c r="I52" s="1">
        <f>I51+1</f>
        <v>55003</v>
      </c>
      <c r="J52" s="2">
        <f t="shared" si="47"/>
        <v>4.9</v>
      </c>
      <c r="K52" s="2">
        <f t="shared" si="5"/>
        <v>4.725</v>
      </c>
      <c r="L52" s="2">
        <f t="shared" si="48"/>
        <v>4.55</v>
      </c>
      <c r="M52" s="2">
        <f t="shared" si="41"/>
        <v>4.1</v>
      </c>
      <c r="N52" s="2">
        <f t="shared" si="49"/>
        <v>3.65</v>
      </c>
      <c r="O52" s="2">
        <f t="shared" si="42"/>
        <v>3.2249999999999996</v>
      </c>
      <c r="P52" s="2">
        <f t="shared" si="50"/>
        <v>2.8</v>
      </c>
      <c r="Q52" s="2">
        <f t="shared" si="43"/>
        <v>2.4499999999999997</v>
      </c>
      <c r="R52" s="2">
        <f t="shared" si="51"/>
        <v>2.0999999999999996</v>
      </c>
      <c r="S52" s="2">
        <f t="shared" si="44"/>
        <v>1.9514999999999998</v>
      </c>
      <c r="T52" s="2">
        <f t="shared" si="52"/>
        <v>1.803</v>
      </c>
      <c r="U52" s="2">
        <f t="shared" si="45"/>
        <v>1.6544999999999999</v>
      </c>
      <c r="V52" s="2">
        <f t="shared" si="53"/>
        <v>1.5059999999999998</v>
      </c>
      <c r="W52" s="2">
        <f t="shared" si="46"/>
        <v>1.3529999999999998</v>
      </c>
      <c r="X52" s="2">
        <f t="shared" si="54"/>
        <v>1.2</v>
      </c>
    </row>
    <row r="53" spans="1:24" ht="12.75" hidden="1">
      <c r="A53" t="s">
        <v>25</v>
      </c>
      <c r="C53" s="3">
        <f>C51*0.8</f>
        <v>45.440000000000005</v>
      </c>
      <c r="D53" t="s">
        <v>5</v>
      </c>
      <c r="E53" s="3">
        <f>ROUNDUP(C53-1,-1)</f>
        <v>50</v>
      </c>
      <c r="F53" s="2" t="s">
        <v>5</v>
      </c>
      <c r="G53" s="3">
        <f>LOOKUP(E53,C$57:C$85,D$57:D$85)</f>
        <v>50</v>
      </c>
      <c r="H53" s="2"/>
      <c r="I53" s="1">
        <f>I52+1</f>
        <v>55004</v>
      </c>
      <c r="J53" s="2">
        <f t="shared" si="47"/>
        <v>4.9</v>
      </c>
      <c r="K53" s="2">
        <f t="shared" si="5"/>
        <v>4.725</v>
      </c>
      <c r="L53" s="2">
        <f t="shared" si="48"/>
        <v>4.55</v>
      </c>
      <c r="M53" s="2">
        <f t="shared" si="41"/>
        <v>4.1</v>
      </c>
      <c r="N53" s="2">
        <f t="shared" si="49"/>
        <v>3.65</v>
      </c>
      <c r="O53" s="2">
        <f t="shared" si="42"/>
        <v>3.2249999999999996</v>
      </c>
      <c r="P53" s="2">
        <f t="shared" si="50"/>
        <v>2.8</v>
      </c>
      <c r="Q53" s="2">
        <f t="shared" si="43"/>
        <v>2.4499999999999997</v>
      </c>
      <c r="R53" s="2">
        <f t="shared" si="51"/>
        <v>2.0999999999999996</v>
      </c>
      <c r="S53" s="2">
        <f t="shared" si="44"/>
        <v>1.9514999999999998</v>
      </c>
      <c r="T53" s="2">
        <f t="shared" si="52"/>
        <v>1.803</v>
      </c>
      <c r="U53" s="2">
        <f t="shared" si="45"/>
        <v>1.6544999999999999</v>
      </c>
      <c r="V53" s="2">
        <f t="shared" si="53"/>
        <v>1.5059999999999998</v>
      </c>
      <c r="W53" s="2">
        <f t="shared" si="46"/>
        <v>1.3529999999999998</v>
      </c>
      <c r="X53" s="2">
        <f t="shared" si="54"/>
        <v>1.2</v>
      </c>
    </row>
    <row r="54" spans="1:24" ht="12.75" hidden="1">
      <c r="A54" t="s">
        <v>26</v>
      </c>
      <c r="C54" s="3">
        <f>C51*0.7</f>
        <v>39.76</v>
      </c>
      <c r="D54" t="s">
        <v>5</v>
      </c>
      <c r="E54" s="3">
        <f>ROUNDUP(C54-1,-1)</f>
        <v>40</v>
      </c>
      <c r="F54" s="2" t="s">
        <v>5</v>
      </c>
      <c r="G54" s="3">
        <f>LOOKUP(E54,C$57:C$85,D$57:D$85)</f>
        <v>40</v>
      </c>
      <c r="H54" s="2"/>
      <c r="I54" s="1">
        <f>I53+1</f>
        <v>55005</v>
      </c>
      <c r="J54" s="2">
        <f t="shared" si="47"/>
        <v>4.9</v>
      </c>
      <c r="K54" s="2">
        <f t="shared" si="5"/>
        <v>4.725</v>
      </c>
      <c r="L54" s="2">
        <f t="shared" si="48"/>
        <v>4.55</v>
      </c>
      <c r="M54" s="2">
        <f t="shared" si="41"/>
        <v>4.1</v>
      </c>
      <c r="N54" s="2">
        <f t="shared" si="49"/>
        <v>3.65</v>
      </c>
      <c r="O54" s="2">
        <f t="shared" si="42"/>
        <v>3.2249999999999996</v>
      </c>
      <c r="P54" s="2">
        <f t="shared" si="50"/>
        <v>2.8</v>
      </c>
      <c r="Q54" s="2">
        <f t="shared" si="43"/>
        <v>2.4499999999999997</v>
      </c>
      <c r="R54" s="2">
        <f t="shared" si="51"/>
        <v>2.0999999999999996</v>
      </c>
      <c r="S54" s="2">
        <f t="shared" si="44"/>
        <v>1.9514999999999998</v>
      </c>
      <c r="T54" s="2">
        <f t="shared" si="52"/>
        <v>1.803</v>
      </c>
      <c r="U54" s="2">
        <f t="shared" si="45"/>
        <v>1.6544999999999999</v>
      </c>
      <c r="V54" s="2">
        <f t="shared" si="53"/>
        <v>1.5059999999999998</v>
      </c>
      <c r="W54" s="2">
        <f t="shared" si="46"/>
        <v>1.3529999999999998</v>
      </c>
      <c r="X54" s="2">
        <f t="shared" si="54"/>
        <v>1.2</v>
      </c>
    </row>
    <row r="55" spans="6:24" ht="12.75" hidden="1">
      <c r="F55" s="2"/>
      <c r="G55" s="2"/>
      <c r="H55" s="2"/>
      <c r="I55" s="1">
        <v>60000</v>
      </c>
      <c r="J55" s="4">
        <v>6</v>
      </c>
      <c r="K55" s="4">
        <v>6</v>
      </c>
      <c r="L55" s="4">
        <v>6</v>
      </c>
      <c r="M55" s="2">
        <f t="shared" si="41"/>
        <v>5.5</v>
      </c>
      <c r="N55" s="2">
        <v>5</v>
      </c>
      <c r="O55" s="2">
        <f t="shared" si="42"/>
        <v>4.4</v>
      </c>
      <c r="P55" s="2">
        <v>3.8</v>
      </c>
      <c r="Q55" s="2">
        <f t="shared" si="43"/>
        <v>3.3</v>
      </c>
      <c r="R55" s="2">
        <v>2.8</v>
      </c>
      <c r="S55" s="2">
        <f t="shared" si="44"/>
        <v>2.6185</v>
      </c>
      <c r="T55" s="2">
        <f aca="true" t="shared" si="55" ref="T55:T60">R55-(R55-X55)*0.33</f>
        <v>2.437</v>
      </c>
      <c r="U55" s="2">
        <f t="shared" si="45"/>
        <v>2.2554999999999996</v>
      </c>
      <c r="V55" s="2">
        <f aca="true" t="shared" si="56" ref="V55:V60">R55-(R55-X55)*0.66</f>
        <v>2.074</v>
      </c>
      <c r="W55" s="2">
        <f t="shared" si="46"/>
        <v>1.887</v>
      </c>
      <c r="X55" s="2">
        <v>1.7</v>
      </c>
    </row>
    <row r="56" spans="4:24" ht="12.75" hidden="1">
      <c r="D56" t="s">
        <v>41</v>
      </c>
      <c r="E56" t="s">
        <v>42</v>
      </c>
      <c r="F56" s="2"/>
      <c r="G56" s="2"/>
      <c r="H56" s="2"/>
      <c r="I56" s="1">
        <f>I55+1</f>
        <v>60001</v>
      </c>
      <c r="J56" s="4">
        <v>6</v>
      </c>
      <c r="K56" s="4">
        <v>6</v>
      </c>
      <c r="L56" s="4">
        <v>6</v>
      </c>
      <c r="M56" s="2">
        <f t="shared" si="41"/>
        <v>5.5</v>
      </c>
      <c r="N56" s="2">
        <v>5</v>
      </c>
      <c r="O56" s="2">
        <f t="shared" si="42"/>
        <v>4.4</v>
      </c>
      <c r="P56" s="2">
        <v>3.8</v>
      </c>
      <c r="Q56" s="2">
        <f t="shared" si="43"/>
        <v>3.3</v>
      </c>
      <c r="R56" s="2">
        <v>2.8</v>
      </c>
      <c r="S56" s="2">
        <f t="shared" si="44"/>
        <v>2.6185</v>
      </c>
      <c r="T56" s="2">
        <f t="shared" si="55"/>
        <v>2.437</v>
      </c>
      <c r="U56" s="2">
        <f t="shared" si="45"/>
        <v>2.2554999999999996</v>
      </c>
      <c r="V56" s="2">
        <f t="shared" si="56"/>
        <v>2.074</v>
      </c>
      <c r="W56" s="2">
        <f t="shared" si="46"/>
        <v>1.887</v>
      </c>
      <c r="X56" s="2">
        <v>1.7</v>
      </c>
    </row>
    <row r="57" spans="1:24" ht="12.75" hidden="1">
      <c r="A57" t="s">
        <v>11</v>
      </c>
      <c r="C57">
        <v>-10</v>
      </c>
      <c r="D57">
        <v>0</v>
      </c>
      <c r="F57" s="2"/>
      <c r="G57" s="2"/>
      <c r="H57" s="2"/>
      <c r="I57" s="1">
        <f>I56+1</f>
        <v>60002</v>
      </c>
      <c r="J57" s="4">
        <v>6</v>
      </c>
      <c r="K57" s="4">
        <v>6</v>
      </c>
      <c r="L57" s="4">
        <v>6</v>
      </c>
      <c r="M57" s="2">
        <f t="shared" si="41"/>
        <v>5.5</v>
      </c>
      <c r="N57" s="2">
        <v>5</v>
      </c>
      <c r="O57" s="2">
        <f t="shared" si="42"/>
        <v>4.4</v>
      </c>
      <c r="P57" s="2">
        <v>3.8</v>
      </c>
      <c r="Q57" s="2">
        <f t="shared" si="43"/>
        <v>3.3</v>
      </c>
      <c r="R57" s="2">
        <v>2.8</v>
      </c>
      <c r="S57" s="2">
        <f t="shared" si="44"/>
        <v>2.6185</v>
      </c>
      <c r="T57" s="2">
        <f t="shared" si="55"/>
        <v>2.437</v>
      </c>
      <c r="U57" s="2">
        <f t="shared" si="45"/>
        <v>2.2554999999999996</v>
      </c>
      <c r="V57" s="2">
        <f t="shared" si="56"/>
        <v>2.074</v>
      </c>
      <c r="W57" s="2">
        <f t="shared" si="46"/>
        <v>1.887</v>
      </c>
      <c r="X57" s="2">
        <v>1.7</v>
      </c>
    </row>
    <row r="58" spans="3:24" ht="12.75" hidden="1">
      <c r="C58">
        <v>0</v>
      </c>
      <c r="D58">
        <v>30</v>
      </c>
      <c r="F58" s="2"/>
      <c r="G58" s="2"/>
      <c r="H58" s="2"/>
      <c r="I58" s="1">
        <f>I57+1</f>
        <v>60003</v>
      </c>
      <c r="J58" s="4">
        <v>6</v>
      </c>
      <c r="K58" s="4">
        <v>6</v>
      </c>
      <c r="L58" s="4">
        <v>6</v>
      </c>
      <c r="M58" s="2">
        <f t="shared" si="41"/>
        <v>5.5</v>
      </c>
      <c r="N58" s="2">
        <v>5</v>
      </c>
      <c r="O58" s="2">
        <f t="shared" si="42"/>
        <v>4.4</v>
      </c>
      <c r="P58" s="2">
        <v>3.8</v>
      </c>
      <c r="Q58" s="2">
        <f t="shared" si="43"/>
        <v>3.3</v>
      </c>
      <c r="R58" s="2">
        <v>2.8</v>
      </c>
      <c r="S58" s="2">
        <f t="shared" si="44"/>
        <v>2.6185</v>
      </c>
      <c r="T58" s="2">
        <f t="shared" si="55"/>
        <v>2.437</v>
      </c>
      <c r="U58" s="2">
        <f t="shared" si="45"/>
        <v>2.2554999999999996</v>
      </c>
      <c r="V58" s="2">
        <f t="shared" si="56"/>
        <v>2.074</v>
      </c>
      <c r="W58" s="2">
        <f t="shared" si="46"/>
        <v>1.887</v>
      </c>
      <c r="X58" s="2">
        <v>1.7</v>
      </c>
    </row>
    <row r="59" spans="3:24" ht="12.75" hidden="1">
      <c r="C59">
        <v>10</v>
      </c>
      <c r="D59">
        <v>30</v>
      </c>
      <c r="F59" s="2"/>
      <c r="G59" s="2"/>
      <c r="H59" s="2"/>
      <c r="I59" s="1">
        <f>I58+1</f>
        <v>60004</v>
      </c>
      <c r="J59" s="4">
        <v>6</v>
      </c>
      <c r="K59" s="4">
        <v>6</v>
      </c>
      <c r="L59" s="4">
        <v>6</v>
      </c>
      <c r="M59" s="2">
        <f t="shared" si="41"/>
        <v>5.5</v>
      </c>
      <c r="N59" s="2">
        <v>5</v>
      </c>
      <c r="O59" s="2">
        <f t="shared" si="42"/>
        <v>4.4</v>
      </c>
      <c r="P59" s="2">
        <v>3.8</v>
      </c>
      <c r="Q59" s="2">
        <f t="shared" si="43"/>
        <v>3.3</v>
      </c>
      <c r="R59" s="2">
        <v>2.8</v>
      </c>
      <c r="S59" s="2">
        <f t="shared" si="44"/>
        <v>2.6185</v>
      </c>
      <c r="T59" s="2">
        <f t="shared" si="55"/>
        <v>2.437</v>
      </c>
      <c r="U59" s="2">
        <f t="shared" si="45"/>
        <v>2.2554999999999996</v>
      </c>
      <c r="V59" s="2">
        <f t="shared" si="56"/>
        <v>2.074</v>
      </c>
      <c r="W59" s="2">
        <f t="shared" si="46"/>
        <v>1.887</v>
      </c>
      <c r="X59" s="2">
        <v>1.7</v>
      </c>
    </row>
    <row r="60" spans="3:24" ht="12.75" hidden="1">
      <c r="C60">
        <f aca="true" t="shared" si="57" ref="C60:C85">C59+10</f>
        <v>20</v>
      </c>
      <c r="D60">
        <v>30</v>
      </c>
      <c r="F60" s="2"/>
      <c r="G60" s="2"/>
      <c r="H60" s="2"/>
      <c r="I60" s="1">
        <f>I59+1</f>
        <v>60005</v>
      </c>
      <c r="J60" s="4">
        <v>6</v>
      </c>
      <c r="K60" s="4">
        <v>6</v>
      </c>
      <c r="L60" s="4">
        <v>6</v>
      </c>
      <c r="M60" s="2">
        <f t="shared" si="41"/>
        <v>5.5</v>
      </c>
      <c r="N60" s="2">
        <v>5</v>
      </c>
      <c r="O60" s="2">
        <f t="shared" si="42"/>
        <v>4.4</v>
      </c>
      <c r="P60" s="2">
        <v>3.8</v>
      </c>
      <c r="Q60" s="2">
        <f t="shared" si="43"/>
        <v>3.3</v>
      </c>
      <c r="R60" s="2">
        <v>2.8</v>
      </c>
      <c r="S60" s="2">
        <f t="shared" si="44"/>
        <v>2.6185</v>
      </c>
      <c r="T60" s="2">
        <f t="shared" si="55"/>
        <v>2.437</v>
      </c>
      <c r="U60" s="2">
        <f t="shared" si="45"/>
        <v>2.2554999999999996</v>
      </c>
      <c r="V60" s="2">
        <f t="shared" si="56"/>
        <v>2.074</v>
      </c>
      <c r="W60" s="2">
        <f t="shared" si="46"/>
        <v>1.887</v>
      </c>
      <c r="X60" s="2">
        <v>1.7</v>
      </c>
    </row>
    <row r="61" spans="3:17" ht="12" hidden="1">
      <c r="C61">
        <f t="shared" si="57"/>
        <v>30</v>
      </c>
      <c r="D61">
        <v>30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" hidden="1">
      <c r="C62">
        <f t="shared" si="57"/>
        <v>40</v>
      </c>
      <c r="D62">
        <v>40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" hidden="1">
      <c r="C63">
        <f t="shared" si="57"/>
        <v>50</v>
      </c>
      <c r="D63">
        <v>50</v>
      </c>
      <c r="F63" s="2"/>
      <c r="G63" s="2"/>
      <c r="H63" s="2"/>
      <c r="I63" s="2" t="s">
        <v>27</v>
      </c>
      <c r="J63" s="2"/>
      <c r="K63" s="2"/>
      <c r="L63" s="2"/>
      <c r="M63" s="2"/>
      <c r="N63" s="2" t="s">
        <v>28</v>
      </c>
      <c r="O63" s="2"/>
      <c r="P63" s="2"/>
      <c r="Q63" s="2"/>
    </row>
    <row r="64" spans="3:19" ht="12.75" hidden="1">
      <c r="C64">
        <f t="shared" si="57"/>
        <v>60</v>
      </c>
      <c r="D64">
        <v>60</v>
      </c>
      <c r="F64" s="2"/>
      <c r="G64" s="2"/>
      <c r="H64" s="2"/>
      <c r="I64" s="2"/>
      <c r="J64" s="6">
        <v>0.2</v>
      </c>
      <c r="K64" s="6">
        <v>0.3</v>
      </c>
      <c r="L64" s="6">
        <f aca="true" t="shared" si="58" ref="L64:R64">K64+0.1</f>
        <v>0.4</v>
      </c>
      <c r="M64" s="6">
        <f t="shared" si="58"/>
        <v>0.5</v>
      </c>
      <c r="N64" s="6">
        <f t="shared" si="58"/>
        <v>0.6</v>
      </c>
      <c r="O64" s="6">
        <f t="shared" si="58"/>
        <v>0.7</v>
      </c>
      <c r="P64" s="6">
        <f t="shared" si="58"/>
        <v>0.7999999999999999</v>
      </c>
      <c r="Q64" s="6">
        <f t="shared" si="58"/>
        <v>0.8999999999999999</v>
      </c>
      <c r="R64" s="6">
        <f t="shared" si="58"/>
        <v>0.9999999999999999</v>
      </c>
      <c r="S64" s="2"/>
    </row>
    <row r="65" spans="3:18" ht="12.75" hidden="1">
      <c r="C65">
        <f t="shared" si="57"/>
        <v>70</v>
      </c>
      <c r="D65">
        <v>70</v>
      </c>
      <c r="F65" s="2"/>
      <c r="G65" s="2"/>
      <c r="H65" s="2"/>
      <c r="I65" s="1">
        <v>20000</v>
      </c>
      <c r="J65" s="2">
        <f>K65+0.15</f>
        <v>1.4</v>
      </c>
      <c r="K65" s="2">
        <v>1.25</v>
      </c>
      <c r="L65" s="2">
        <v>1.15</v>
      </c>
      <c r="M65" s="2">
        <v>1</v>
      </c>
      <c r="N65" s="2">
        <v>0.8</v>
      </c>
      <c r="O65" s="2">
        <v>0.75</v>
      </c>
      <c r="P65" s="2">
        <v>0.7</v>
      </c>
      <c r="Q65" s="2">
        <v>0.6</v>
      </c>
      <c r="R65" s="2">
        <v>0.4</v>
      </c>
    </row>
    <row r="66" spans="3:18" ht="12.75" hidden="1">
      <c r="C66">
        <f t="shared" si="57"/>
        <v>80</v>
      </c>
      <c r="D66">
        <v>80</v>
      </c>
      <c r="F66" s="2"/>
      <c r="G66" s="2"/>
      <c r="H66" s="2"/>
      <c r="I66" s="1">
        <v>25000</v>
      </c>
      <c r="J66" s="2">
        <f aca="true" t="shared" si="59" ref="J66:R66">J65+(J67-J65)*0.5</f>
        <v>1.575</v>
      </c>
      <c r="K66" s="2">
        <f t="shared" si="59"/>
        <v>1.425</v>
      </c>
      <c r="L66" s="2">
        <f t="shared" si="59"/>
        <v>1.2999999999999998</v>
      </c>
      <c r="M66" s="2">
        <f t="shared" si="59"/>
        <v>1.175</v>
      </c>
      <c r="N66" s="2">
        <f t="shared" si="59"/>
        <v>1.025</v>
      </c>
      <c r="O66" s="2">
        <f t="shared" si="59"/>
        <v>0.95</v>
      </c>
      <c r="P66" s="2">
        <f t="shared" si="59"/>
        <v>0.875</v>
      </c>
      <c r="Q66" s="2">
        <f t="shared" si="59"/>
        <v>0.75</v>
      </c>
      <c r="R66" s="2">
        <f t="shared" si="59"/>
        <v>0.6000000000000001</v>
      </c>
    </row>
    <row r="67" spans="3:18" ht="12.75" hidden="1">
      <c r="C67">
        <f t="shared" si="57"/>
        <v>90</v>
      </c>
      <c r="D67">
        <v>100</v>
      </c>
      <c r="F67" s="2"/>
      <c r="G67" s="2"/>
      <c r="H67" s="2"/>
      <c r="I67" s="1">
        <v>30000</v>
      </c>
      <c r="J67" s="2">
        <f aca="true" t="shared" si="60" ref="J67:J75">K67+0.15</f>
        <v>1.75</v>
      </c>
      <c r="K67" s="2">
        <v>1.6</v>
      </c>
      <c r="L67" s="2">
        <v>1.45</v>
      </c>
      <c r="M67" s="2">
        <v>1.35</v>
      </c>
      <c r="N67" s="2">
        <v>1.25</v>
      </c>
      <c r="O67" s="2">
        <v>1.15</v>
      </c>
      <c r="P67" s="2">
        <v>1.05</v>
      </c>
      <c r="Q67" s="2">
        <v>0.9</v>
      </c>
      <c r="R67" s="2">
        <v>0.8</v>
      </c>
    </row>
    <row r="68" spans="3:18" ht="12.75" hidden="1">
      <c r="C68">
        <f t="shared" si="57"/>
        <v>100</v>
      </c>
      <c r="D68">
        <v>100</v>
      </c>
      <c r="F68" s="2"/>
      <c r="G68" s="2"/>
      <c r="H68" s="2"/>
      <c r="I68" s="1">
        <v>35000</v>
      </c>
      <c r="J68" s="2">
        <f t="shared" si="60"/>
        <v>1.9</v>
      </c>
      <c r="K68" s="2">
        <f aca="true" t="shared" si="61" ref="K68:R68">K67+(K69-K67)*0.5</f>
        <v>1.75</v>
      </c>
      <c r="L68" s="2">
        <f t="shared" si="61"/>
        <v>1.625</v>
      </c>
      <c r="M68" s="2">
        <f t="shared" si="61"/>
        <v>1.525</v>
      </c>
      <c r="N68" s="2">
        <f t="shared" si="61"/>
        <v>1.45</v>
      </c>
      <c r="O68" s="2">
        <f t="shared" si="61"/>
        <v>1.325</v>
      </c>
      <c r="P68" s="2">
        <f t="shared" si="61"/>
        <v>1.225</v>
      </c>
      <c r="Q68" s="2">
        <f t="shared" si="61"/>
        <v>1.1</v>
      </c>
      <c r="R68" s="2">
        <f t="shared" si="61"/>
        <v>1</v>
      </c>
    </row>
    <row r="69" spans="3:18" ht="12.75" hidden="1">
      <c r="C69">
        <f t="shared" si="57"/>
        <v>110</v>
      </c>
      <c r="D69" t="s">
        <v>18</v>
      </c>
      <c r="F69" s="2"/>
      <c r="G69" s="2"/>
      <c r="H69" s="2"/>
      <c r="I69" s="1">
        <v>40000</v>
      </c>
      <c r="J69" s="2">
        <f t="shared" si="60"/>
        <v>2.05</v>
      </c>
      <c r="K69" s="2">
        <v>1.9</v>
      </c>
      <c r="L69" s="2">
        <v>1.8</v>
      </c>
      <c r="M69" s="2">
        <v>1.7</v>
      </c>
      <c r="N69" s="2">
        <v>1.65</v>
      </c>
      <c r="O69" s="2">
        <v>1.5</v>
      </c>
      <c r="P69" s="2">
        <v>1.4</v>
      </c>
      <c r="Q69" s="2">
        <v>1.3</v>
      </c>
      <c r="R69" s="2">
        <v>1.2</v>
      </c>
    </row>
    <row r="70" spans="3:18" ht="12.75" hidden="1">
      <c r="C70">
        <f t="shared" si="57"/>
        <v>120</v>
      </c>
      <c r="D70" t="s">
        <v>14</v>
      </c>
      <c r="F70" s="2"/>
      <c r="G70" s="2"/>
      <c r="H70" s="2"/>
      <c r="I70" s="1">
        <v>45000</v>
      </c>
      <c r="J70" s="2">
        <f t="shared" si="60"/>
        <v>2.1999999999999997</v>
      </c>
      <c r="K70" s="2">
        <f aca="true" t="shared" si="62" ref="K70:R70">K69+(K71-K69)*0.5</f>
        <v>2.05</v>
      </c>
      <c r="L70" s="2">
        <f t="shared" si="62"/>
        <v>1.9500000000000002</v>
      </c>
      <c r="M70" s="2">
        <f t="shared" si="62"/>
        <v>1.825</v>
      </c>
      <c r="N70" s="2">
        <f t="shared" si="62"/>
        <v>1.725</v>
      </c>
      <c r="O70" s="2">
        <f t="shared" si="62"/>
        <v>1.625</v>
      </c>
      <c r="P70" s="2">
        <f t="shared" si="62"/>
        <v>1.525</v>
      </c>
      <c r="Q70" s="2">
        <f t="shared" si="62"/>
        <v>1.4</v>
      </c>
      <c r="R70" s="2">
        <f t="shared" si="62"/>
        <v>1.2999999999999998</v>
      </c>
    </row>
    <row r="71" spans="3:18" ht="12.75" hidden="1">
      <c r="C71">
        <f t="shared" si="57"/>
        <v>130</v>
      </c>
      <c r="D71" t="s">
        <v>17</v>
      </c>
      <c r="F71" s="2"/>
      <c r="G71" s="2"/>
      <c r="H71" s="2"/>
      <c r="I71" s="1">
        <v>50000</v>
      </c>
      <c r="J71" s="2">
        <f t="shared" si="60"/>
        <v>2.35</v>
      </c>
      <c r="K71" s="2">
        <v>2.2</v>
      </c>
      <c r="L71" s="2">
        <v>2.1</v>
      </c>
      <c r="M71" s="2">
        <v>1.95</v>
      </c>
      <c r="N71" s="2">
        <v>1.8</v>
      </c>
      <c r="O71" s="2">
        <v>1.75</v>
      </c>
      <c r="P71" s="2">
        <v>1.65</v>
      </c>
      <c r="Q71" s="2">
        <v>1.5</v>
      </c>
      <c r="R71" s="2">
        <v>1.4</v>
      </c>
    </row>
    <row r="72" spans="3:18" ht="12.75" hidden="1">
      <c r="C72">
        <f t="shared" si="57"/>
        <v>140</v>
      </c>
      <c r="D72" t="s">
        <v>15</v>
      </c>
      <c r="F72" s="2"/>
      <c r="G72" s="2"/>
      <c r="H72" s="2"/>
      <c r="I72" s="1">
        <v>55000</v>
      </c>
      <c r="J72" s="2">
        <f t="shared" si="60"/>
        <v>2.4499999999999997</v>
      </c>
      <c r="K72" s="2">
        <f aca="true" t="shared" si="63" ref="K72:R72">K71+(K73-K71)*0.5</f>
        <v>2.3</v>
      </c>
      <c r="L72" s="2">
        <f t="shared" si="63"/>
        <v>2.175</v>
      </c>
      <c r="M72" s="2">
        <f t="shared" si="63"/>
        <v>2.05</v>
      </c>
      <c r="N72" s="2">
        <f t="shared" si="63"/>
        <v>1.9249999999999998</v>
      </c>
      <c r="O72" s="2">
        <f t="shared" si="63"/>
        <v>1.825</v>
      </c>
      <c r="P72" s="2">
        <f t="shared" si="63"/>
        <v>1.725</v>
      </c>
      <c r="Q72" s="2">
        <f t="shared" si="63"/>
        <v>1.625</v>
      </c>
      <c r="R72" s="2">
        <f t="shared" si="63"/>
        <v>1.525</v>
      </c>
    </row>
    <row r="73" spans="3:18" ht="12.75" hidden="1">
      <c r="C73">
        <f t="shared" si="57"/>
        <v>150</v>
      </c>
      <c r="D73" t="s">
        <v>19</v>
      </c>
      <c r="F73" s="2"/>
      <c r="G73" s="2"/>
      <c r="H73" s="2"/>
      <c r="I73" s="1">
        <v>60000</v>
      </c>
      <c r="J73" s="2">
        <f t="shared" si="60"/>
        <v>2.55</v>
      </c>
      <c r="K73" s="2">
        <v>2.4</v>
      </c>
      <c r="L73" s="2">
        <v>2.25</v>
      </c>
      <c r="M73" s="2">
        <v>2.15</v>
      </c>
      <c r="N73" s="2">
        <v>2.05</v>
      </c>
      <c r="O73" s="2">
        <v>1.9</v>
      </c>
      <c r="P73" s="2">
        <v>1.8</v>
      </c>
      <c r="Q73" s="2">
        <v>1.75</v>
      </c>
      <c r="R73" s="2">
        <v>1.65</v>
      </c>
    </row>
    <row r="74" spans="3:18" ht="12.75" hidden="1">
      <c r="C74">
        <f t="shared" si="57"/>
        <v>160</v>
      </c>
      <c r="D74" t="s">
        <v>16</v>
      </c>
      <c r="F74" s="2"/>
      <c r="G74" s="2"/>
      <c r="H74" s="2"/>
      <c r="I74" s="1">
        <v>65000</v>
      </c>
      <c r="J74" s="2">
        <f t="shared" si="60"/>
        <v>2.675</v>
      </c>
      <c r="K74" s="2">
        <f aca="true" t="shared" si="64" ref="K74:R74">K73+(K75-K73)*0.5</f>
        <v>2.525</v>
      </c>
      <c r="L74" s="2">
        <f t="shared" si="64"/>
        <v>2.375</v>
      </c>
      <c r="M74" s="2">
        <f t="shared" si="64"/>
        <v>2.275</v>
      </c>
      <c r="N74" s="2">
        <f t="shared" si="64"/>
        <v>2.175</v>
      </c>
      <c r="O74" s="2">
        <f t="shared" si="64"/>
        <v>2.075</v>
      </c>
      <c r="P74" s="2">
        <f t="shared" si="64"/>
        <v>1.975</v>
      </c>
      <c r="Q74" s="2">
        <f t="shared" si="64"/>
        <v>1.875</v>
      </c>
      <c r="R74" s="2">
        <f t="shared" si="64"/>
        <v>1.75</v>
      </c>
    </row>
    <row r="75" spans="3:18" ht="12.75" hidden="1">
      <c r="C75">
        <f t="shared" si="57"/>
        <v>170</v>
      </c>
      <c r="D75" t="s">
        <v>20</v>
      </c>
      <c r="F75" s="2"/>
      <c r="G75" s="2"/>
      <c r="H75" s="2"/>
      <c r="I75" s="1">
        <v>70000</v>
      </c>
      <c r="J75" s="2">
        <f t="shared" si="60"/>
        <v>2.8</v>
      </c>
      <c r="K75" s="2">
        <v>2.65</v>
      </c>
      <c r="L75" s="2">
        <v>2.5</v>
      </c>
      <c r="M75" s="2">
        <v>2.4</v>
      </c>
      <c r="N75" s="2">
        <v>2.3</v>
      </c>
      <c r="O75" s="2">
        <v>2.25</v>
      </c>
      <c r="P75" s="2">
        <v>2.15</v>
      </c>
      <c r="Q75" s="2">
        <v>2</v>
      </c>
      <c r="R75" s="2">
        <v>1.85</v>
      </c>
    </row>
    <row r="76" spans="3:18" ht="12.75" hidden="1">
      <c r="C76">
        <f t="shared" si="57"/>
        <v>180</v>
      </c>
      <c r="D76" t="s">
        <v>21</v>
      </c>
      <c r="F76" s="2"/>
      <c r="G76" s="2"/>
      <c r="H76" s="2"/>
      <c r="I76" s="1">
        <v>75000</v>
      </c>
      <c r="J76" s="2">
        <f aca="true" t="shared" si="65" ref="J76:R76">J75+0.1</f>
        <v>2.9</v>
      </c>
      <c r="K76" s="2">
        <f t="shared" si="65"/>
        <v>2.75</v>
      </c>
      <c r="L76" s="2">
        <f t="shared" si="65"/>
        <v>2.6</v>
      </c>
      <c r="M76" s="2">
        <f t="shared" si="65"/>
        <v>2.5</v>
      </c>
      <c r="N76" s="2">
        <f t="shared" si="65"/>
        <v>2.4</v>
      </c>
      <c r="O76" s="2">
        <f t="shared" si="65"/>
        <v>2.35</v>
      </c>
      <c r="P76" s="2">
        <f t="shared" si="65"/>
        <v>2.25</v>
      </c>
      <c r="Q76" s="2">
        <f t="shared" si="65"/>
        <v>2.1</v>
      </c>
      <c r="R76" s="2">
        <f t="shared" si="65"/>
        <v>1.9500000000000002</v>
      </c>
    </row>
    <row r="77" spans="3:17" ht="12" hidden="1">
      <c r="C77">
        <f t="shared" si="57"/>
        <v>190</v>
      </c>
      <c r="D77" t="s">
        <v>31</v>
      </c>
      <c r="F77" s="2"/>
      <c r="G77" s="2"/>
      <c r="H77" s="2"/>
      <c r="J77" s="2"/>
      <c r="K77" s="2"/>
      <c r="L77" s="2"/>
      <c r="M77" s="2"/>
      <c r="N77" s="2"/>
      <c r="O77" s="2"/>
      <c r="P77" s="2"/>
      <c r="Q77" s="2"/>
    </row>
    <row r="78" spans="3:17" ht="12" hidden="1">
      <c r="C78">
        <f t="shared" si="57"/>
        <v>200</v>
      </c>
      <c r="D78" t="s">
        <v>31</v>
      </c>
      <c r="F78" s="2"/>
      <c r="G78" s="2"/>
      <c r="H78" s="2"/>
      <c r="I78" s="2"/>
      <c r="J78" s="2" t="s">
        <v>29</v>
      </c>
      <c r="K78" s="2"/>
      <c r="L78" s="2"/>
      <c r="M78" s="2"/>
      <c r="N78" s="2"/>
      <c r="O78" s="2"/>
      <c r="P78" s="2"/>
      <c r="Q78" s="2"/>
    </row>
    <row r="79" spans="3:17" ht="12.75" hidden="1">
      <c r="C79">
        <f t="shared" si="57"/>
        <v>210</v>
      </c>
      <c r="D79" t="s">
        <v>23</v>
      </c>
      <c r="F79" s="2"/>
      <c r="G79" s="2"/>
      <c r="H79" s="2"/>
      <c r="I79" s="1">
        <v>20000</v>
      </c>
      <c r="J79" s="2">
        <f>LOOKUP(Taul1!$G$8,J$64:R$64,J65:R65)</f>
        <v>1.25</v>
      </c>
      <c r="K79" s="2"/>
      <c r="L79" s="2"/>
      <c r="M79" s="2"/>
      <c r="N79" s="2"/>
      <c r="O79" s="2"/>
      <c r="P79" s="2"/>
      <c r="Q79" s="2"/>
    </row>
    <row r="80" spans="3:17" ht="12.75" hidden="1">
      <c r="C80">
        <f t="shared" si="57"/>
        <v>220</v>
      </c>
      <c r="D80" t="s">
        <v>23</v>
      </c>
      <c r="F80" s="2"/>
      <c r="G80" s="2"/>
      <c r="H80" s="2"/>
      <c r="I80" s="1">
        <v>25000</v>
      </c>
      <c r="J80" s="2">
        <f>LOOKUP(Taul1!$G$8,J$64:R$64,J66:R66)</f>
        <v>1.425</v>
      </c>
      <c r="K80" s="2"/>
      <c r="L80" s="2"/>
      <c r="M80" s="2"/>
      <c r="N80" s="2"/>
      <c r="O80" s="2"/>
      <c r="P80" s="2"/>
      <c r="Q80" s="2"/>
    </row>
    <row r="81" spans="3:17" ht="12.75" hidden="1">
      <c r="C81">
        <f t="shared" si="57"/>
        <v>230</v>
      </c>
      <c r="D81" t="s">
        <v>23</v>
      </c>
      <c r="F81" s="2"/>
      <c r="G81" s="2"/>
      <c r="H81" s="2"/>
      <c r="I81" s="1">
        <v>30000</v>
      </c>
      <c r="J81" s="2">
        <f>LOOKUP(Taul1!$G$8,J$64:R$64,J67:R67)</f>
        <v>1.6</v>
      </c>
      <c r="K81" s="2"/>
      <c r="L81" s="2"/>
      <c r="M81" s="2"/>
      <c r="N81" s="2"/>
      <c r="O81" s="2"/>
      <c r="P81" s="2"/>
      <c r="Q81" s="2"/>
    </row>
    <row r="82" spans="3:17" ht="12.75" hidden="1">
      <c r="C82">
        <f t="shared" si="57"/>
        <v>240</v>
      </c>
      <c r="D82" t="s">
        <v>23</v>
      </c>
      <c r="F82" s="2"/>
      <c r="G82" s="2"/>
      <c r="H82" s="2"/>
      <c r="I82" s="1">
        <v>35000</v>
      </c>
      <c r="J82" s="2">
        <f>LOOKUP(Taul1!$G$8,J$64:R$64,J68:R68)</f>
        <v>1.75</v>
      </c>
      <c r="K82" s="2"/>
      <c r="L82" s="2"/>
      <c r="M82" s="2"/>
      <c r="N82" s="2"/>
      <c r="O82" s="2"/>
      <c r="P82" s="2"/>
      <c r="Q82" s="2"/>
    </row>
    <row r="83" spans="3:17" ht="12.75" hidden="1">
      <c r="C83">
        <f t="shared" si="57"/>
        <v>250</v>
      </c>
      <c r="D83" t="s">
        <v>23</v>
      </c>
      <c r="F83" s="2"/>
      <c r="G83" s="2"/>
      <c r="H83" s="2"/>
      <c r="I83" s="1">
        <v>40000</v>
      </c>
      <c r="J83" s="2">
        <f>LOOKUP(Taul1!$G$8,J$64:R$64,J69:R69)</f>
        <v>1.9</v>
      </c>
      <c r="K83" s="2"/>
      <c r="L83" s="2"/>
      <c r="M83" s="2"/>
      <c r="N83" s="2"/>
      <c r="O83" s="2"/>
      <c r="P83" s="2"/>
      <c r="Q83" s="2"/>
    </row>
    <row r="84" spans="3:17" ht="12.75" hidden="1">
      <c r="C84">
        <f t="shared" si="57"/>
        <v>260</v>
      </c>
      <c r="D84" t="s">
        <v>23</v>
      </c>
      <c r="F84" s="2"/>
      <c r="G84" s="2"/>
      <c r="H84" s="2"/>
      <c r="I84" s="1">
        <v>45000</v>
      </c>
      <c r="J84" s="2">
        <f>LOOKUP(Taul1!$G$8,J$64:R$64,J70:R70)</f>
        <v>2.05</v>
      </c>
      <c r="K84" s="2"/>
      <c r="L84" s="2"/>
      <c r="M84" s="2"/>
      <c r="N84" s="2"/>
      <c r="O84" s="2"/>
      <c r="P84" s="2"/>
      <c r="Q84" s="2"/>
    </row>
    <row r="85" spans="3:17" ht="12.75" hidden="1">
      <c r="C85">
        <f t="shared" si="57"/>
        <v>270</v>
      </c>
      <c r="D85" t="s">
        <v>23</v>
      </c>
      <c r="F85" s="2"/>
      <c r="G85" s="2"/>
      <c r="H85" s="2"/>
      <c r="I85" s="1">
        <v>50000</v>
      </c>
      <c r="J85" s="2">
        <f>LOOKUP(Taul1!$G$8,J$64:R$64,J71:R71)</f>
        <v>2.2</v>
      </c>
      <c r="K85" s="2"/>
      <c r="L85" s="2"/>
      <c r="M85" s="2"/>
      <c r="N85" s="2"/>
      <c r="O85" s="2"/>
      <c r="P85" s="2"/>
      <c r="Q85" s="2"/>
    </row>
    <row r="86" spans="6:17" ht="12.75" hidden="1">
      <c r="F86" s="2"/>
      <c r="G86" s="2"/>
      <c r="H86" s="2"/>
      <c r="I86" s="1">
        <v>55000</v>
      </c>
      <c r="J86" s="2">
        <f>LOOKUP(Taul1!$G$8,J$64:R$64,J72:R72)</f>
        <v>2.3</v>
      </c>
      <c r="K86" s="2"/>
      <c r="L86" s="2"/>
      <c r="M86" s="2"/>
      <c r="N86" s="2"/>
      <c r="O86" s="2"/>
      <c r="P86" s="2"/>
      <c r="Q86" s="2"/>
    </row>
    <row r="87" spans="6:17" ht="12.75" hidden="1">
      <c r="F87" s="2"/>
      <c r="G87" s="2"/>
      <c r="H87" s="2"/>
      <c r="I87" s="1">
        <v>60000</v>
      </c>
      <c r="J87" s="2">
        <f>LOOKUP(Taul1!$G$8,J$64:R$64,J73:R73)</f>
        <v>2.4</v>
      </c>
      <c r="K87" s="2"/>
      <c r="L87" s="2"/>
      <c r="M87" s="2"/>
      <c r="N87" s="2"/>
      <c r="O87" s="2"/>
      <c r="P87" s="2"/>
      <c r="Q87" s="2"/>
    </row>
    <row r="88" spans="6:17" ht="12.75" hidden="1">
      <c r="F88" s="2"/>
      <c r="G88" s="2"/>
      <c r="H88" s="2"/>
      <c r="I88" s="1">
        <v>65000</v>
      </c>
      <c r="J88" s="2">
        <f>LOOKUP(Taul1!$G$8,J$64:R$64,J74:R74)</f>
        <v>2.525</v>
      </c>
      <c r="K88" s="2"/>
      <c r="L88" s="2"/>
      <c r="M88" s="2"/>
      <c r="N88" s="2"/>
      <c r="O88" s="2"/>
      <c r="P88" s="2"/>
      <c r="Q88" s="2"/>
    </row>
    <row r="89" spans="6:17" ht="12.75" hidden="1">
      <c r="F89" s="2"/>
      <c r="G89" s="2"/>
      <c r="H89" s="2"/>
      <c r="I89" s="1">
        <v>70000</v>
      </c>
      <c r="J89" s="2">
        <f>LOOKUP(Taul1!$G$8,J$64:R$64,J75:R75)</f>
        <v>2.65</v>
      </c>
      <c r="K89" s="2"/>
      <c r="L89" s="2"/>
      <c r="M89" s="2"/>
      <c r="N89" s="2"/>
      <c r="O89" s="2"/>
      <c r="P89" s="2"/>
      <c r="Q89" s="2"/>
    </row>
    <row r="90" spans="6:17" ht="12.75" hidden="1">
      <c r="F90" s="2"/>
      <c r="G90" s="2"/>
      <c r="H90" s="2"/>
      <c r="I90" s="1">
        <v>75000</v>
      </c>
      <c r="J90" s="2">
        <f>LOOKUP(Taul1!$G$8,J$64:R$64,J76:R76)</f>
        <v>2.75</v>
      </c>
      <c r="K90" s="2"/>
      <c r="L90" s="2"/>
      <c r="M90" s="2"/>
      <c r="N90" s="2"/>
      <c r="O90" s="2"/>
      <c r="P90" s="2"/>
      <c r="Q90" s="2"/>
    </row>
    <row r="91" spans="6:17" ht="12" hidden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6:17" ht="12.75" hidden="1">
      <c r="F92" s="2"/>
      <c r="G92" s="2"/>
      <c r="H92" s="2"/>
      <c r="I92" s="6" t="s">
        <v>30</v>
      </c>
      <c r="J92" s="2"/>
      <c r="K92" s="2"/>
      <c r="L92" s="2" t="s">
        <v>22</v>
      </c>
      <c r="M92" s="2"/>
      <c r="N92" s="2"/>
      <c r="O92" s="2"/>
      <c r="P92" s="2"/>
      <c r="Q92" s="2"/>
    </row>
    <row r="93" spans="6:17" ht="12" hidden="1">
      <c r="F93" s="2"/>
      <c r="G93" s="2"/>
      <c r="H93" s="2"/>
      <c r="I93" s="7" t="s">
        <v>6</v>
      </c>
      <c r="J93" s="8">
        <f>LOOKUP(Taul1!G7,I79:I90,J79:J90)</f>
        <v>1.6</v>
      </c>
      <c r="K93" s="2"/>
      <c r="L93" s="8" t="str">
        <f>LOOKUP(J93,I96:I134,J96:J134)</f>
        <v>(A+B+½C)</v>
      </c>
      <c r="M93" s="2"/>
      <c r="N93" s="2"/>
      <c r="O93" s="2"/>
      <c r="P93" s="2"/>
      <c r="Q93" s="2"/>
    </row>
    <row r="94" spans="6:17" ht="12" hidden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6:17" ht="12" hidden="1">
      <c r="F95" s="2"/>
      <c r="G95" s="2"/>
      <c r="H95" s="2"/>
      <c r="I95" s="2" t="s">
        <v>33</v>
      </c>
      <c r="J95" s="2"/>
      <c r="K95" s="2"/>
      <c r="L95" s="2"/>
      <c r="M95" s="2"/>
      <c r="N95" s="2"/>
      <c r="O95" s="2"/>
      <c r="P95" s="2"/>
      <c r="Q95" s="2"/>
    </row>
    <row r="96" spans="6:17" ht="12" hidden="1">
      <c r="F96" s="2"/>
      <c r="G96" s="2"/>
      <c r="H96" s="2"/>
      <c r="I96" s="2">
        <v>0.2</v>
      </c>
      <c r="J96" s="2" t="s">
        <v>35</v>
      </c>
      <c r="K96" s="2"/>
      <c r="L96" s="2"/>
      <c r="M96" s="2"/>
      <c r="N96" s="2"/>
      <c r="O96" s="2"/>
      <c r="P96" s="2"/>
      <c r="Q96" s="2"/>
    </row>
    <row r="97" spans="6:17" ht="12" hidden="1">
      <c r="F97" s="2"/>
      <c r="G97" s="2"/>
      <c r="H97" s="2"/>
      <c r="I97" s="2">
        <f aca="true" t="shared" si="66" ref="I97:I134">I96+0.1</f>
        <v>0.30000000000000004</v>
      </c>
      <c r="J97" s="2" t="s">
        <v>35</v>
      </c>
      <c r="K97" s="2"/>
      <c r="L97" s="2"/>
      <c r="M97" s="2"/>
      <c r="N97" s="2"/>
      <c r="O97" s="2"/>
      <c r="P97" s="2"/>
      <c r="Q97" s="2"/>
    </row>
    <row r="98" spans="6:17" ht="12" hidden="1">
      <c r="F98" s="2"/>
      <c r="G98" s="2"/>
      <c r="H98" s="2"/>
      <c r="I98" s="2">
        <f t="shared" si="66"/>
        <v>0.4</v>
      </c>
      <c r="J98" s="2" t="s">
        <v>35</v>
      </c>
      <c r="K98" s="2"/>
      <c r="L98" s="2"/>
      <c r="M98" s="2"/>
      <c r="N98" s="2"/>
      <c r="O98" s="2"/>
      <c r="P98" s="2"/>
      <c r="Q98" s="2"/>
    </row>
    <row r="99" spans="6:17" ht="12" hidden="1">
      <c r="F99" s="2"/>
      <c r="G99" s="2"/>
      <c r="H99" s="2"/>
      <c r="I99" s="2">
        <f t="shared" si="66"/>
        <v>0.5</v>
      </c>
      <c r="J99" s="2" t="s">
        <v>35</v>
      </c>
      <c r="K99" s="2"/>
      <c r="L99" s="2"/>
      <c r="M99" s="2"/>
      <c r="N99" s="2"/>
      <c r="O99" s="2"/>
      <c r="P99" s="2"/>
      <c r="Q99" s="2"/>
    </row>
    <row r="100" spans="6:17" ht="12" hidden="1">
      <c r="F100" s="2"/>
      <c r="G100" s="2"/>
      <c r="H100" s="2"/>
      <c r="I100" s="2">
        <f t="shared" si="66"/>
        <v>0.6</v>
      </c>
      <c r="J100" s="2" t="s">
        <v>35</v>
      </c>
      <c r="K100" s="2"/>
      <c r="L100" s="2"/>
      <c r="M100" s="2"/>
      <c r="N100" s="2"/>
      <c r="O100" s="2"/>
      <c r="P100" s="2"/>
      <c r="Q100" s="2"/>
    </row>
    <row r="101" spans="6:17" ht="12" hidden="1">
      <c r="F101" s="2"/>
      <c r="G101" s="2"/>
      <c r="H101" s="2"/>
      <c r="I101" s="2">
        <f t="shared" si="66"/>
        <v>0.7</v>
      </c>
      <c r="J101" s="2" t="s">
        <v>38</v>
      </c>
      <c r="K101" s="2"/>
      <c r="L101" s="2"/>
      <c r="M101" s="2"/>
      <c r="N101" s="2"/>
      <c r="O101" s="2"/>
      <c r="P101" s="2"/>
      <c r="Q101" s="2"/>
    </row>
    <row r="102" spans="6:17" ht="12" hidden="1">
      <c r="F102" s="2"/>
      <c r="G102" s="2"/>
      <c r="H102" s="2"/>
      <c r="I102" s="2">
        <f t="shared" si="66"/>
        <v>0.7999999999999999</v>
      </c>
      <c r="J102" s="2" t="s">
        <v>38</v>
      </c>
      <c r="K102" s="2"/>
      <c r="L102" s="2"/>
      <c r="M102" s="2"/>
      <c r="N102" s="2"/>
      <c r="O102" s="2"/>
      <c r="P102" s="2"/>
      <c r="Q102" s="2"/>
    </row>
    <row r="103" spans="6:17" ht="12" hidden="1">
      <c r="F103" s="2"/>
      <c r="G103" s="2"/>
      <c r="H103" s="2"/>
      <c r="I103" s="2">
        <f t="shared" si="66"/>
        <v>0.8999999999999999</v>
      </c>
      <c r="J103" s="2" t="s">
        <v>38</v>
      </c>
      <c r="K103" s="2"/>
      <c r="L103" s="2"/>
      <c r="M103" s="2"/>
      <c r="N103" s="2"/>
      <c r="O103" s="2"/>
      <c r="P103" s="2"/>
      <c r="Q103" s="2"/>
    </row>
    <row r="104" spans="6:17" ht="12" hidden="1">
      <c r="F104" s="2"/>
      <c r="G104" s="2"/>
      <c r="H104" s="2"/>
      <c r="I104" s="2">
        <f t="shared" si="66"/>
        <v>0.9999999999999999</v>
      </c>
      <c r="J104" s="2" t="s">
        <v>34</v>
      </c>
      <c r="K104" s="2"/>
      <c r="L104" s="2"/>
      <c r="M104" s="2"/>
      <c r="N104" s="2"/>
      <c r="O104" s="2"/>
      <c r="P104" s="2"/>
      <c r="Q104" s="2"/>
    </row>
    <row r="105" spans="6:17" ht="12" hidden="1">
      <c r="F105" s="2"/>
      <c r="G105" s="2"/>
      <c r="H105" s="2"/>
      <c r="I105" s="2">
        <f t="shared" si="66"/>
        <v>1.0999999999999999</v>
      </c>
      <c r="J105" s="2" t="s">
        <v>34</v>
      </c>
      <c r="K105" s="2"/>
      <c r="L105" s="2"/>
      <c r="M105" s="2"/>
      <c r="N105" s="2"/>
      <c r="O105" s="2"/>
      <c r="P105" s="2"/>
      <c r="Q105" s="2"/>
    </row>
    <row r="106" spans="6:17" ht="12" hidden="1">
      <c r="F106" s="2"/>
      <c r="G106" s="2"/>
      <c r="H106" s="2"/>
      <c r="I106" s="2">
        <f t="shared" si="66"/>
        <v>1.2</v>
      </c>
      <c r="J106" s="2" t="s">
        <v>34</v>
      </c>
      <c r="K106" s="2"/>
      <c r="L106" s="2"/>
      <c r="M106" s="2"/>
      <c r="N106" s="2"/>
      <c r="O106" s="2"/>
      <c r="P106" s="2"/>
      <c r="Q106" s="2"/>
    </row>
    <row r="107" spans="6:17" ht="12" hidden="1">
      <c r="F107" s="2"/>
      <c r="G107" s="2"/>
      <c r="H107" s="2"/>
      <c r="I107" s="2">
        <f t="shared" si="66"/>
        <v>1.3</v>
      </c>
      <c r="J107" s="2" t="s">
        <v>39</v>
      </c>
      <c r="K107" s="2"/>
      <c r="L107" s="2"/>
      <c r="M107" s="2"/>
      <c r="N107" s="2"/>
      <c r="O107" s="2"/>
      <c r="P107" s="2"/>
      <c r="Q107" s="2"/>
    </row>
    <row r="108" spans="6:17" ht="12" hidden="1">
      <c r="F108" s="2"/>
      <c r="G108" s="2"/>
      <c r="H108" s="2"/>
      <c r="I108" s="2">
        <f t="shared" si="66"/>
        <v>1.4000000000000001</v>
      </c>
      <c r="J108" s="2" t="s">
        <v>39</v>
      </c>
      <c r="K108" s="2"/>
      <c r="L108" s="2"/>
      <c r="M108" s="2"/>
      <c r="N108" s="2"/>
      <c r="O108" s="2"/>
      <c r="P108" s="2"/>
      <c r="Q108" s="2"/>
    </row>
    <row r="109" spans="6:17" ht="12" hidden="1">
      <c r="F109" s="2"/>
      <c r="G109" s="2"/>
      <c r="H109" s="2"/>
      <c r="I109" s="2">
        <f t="shared" si="66"/>
        <v>1.5000000000000002</v>
      </c>
      <c r="J109" s="2" t="s">
        <v>39</v>
      </c>
      <c r="K109" s="2"/>
      <c r="L109" s="2"/>
      <c r="M109" s="2"/>
      <c r="N109" s="2"/>
      <c r="O109" s="2"/>
      <c r="P109" s="2"/>
      <c r="Q109" s="2"/>
    </row>
    <row r="110" spans="6:17" ht="12" hidden="1">
      <c r="F110" s="2"/>
      <c r="G110" s="2"/>
      <c r="H110" s="2"/>
      <c r="I110" s="2">
        <f t="shared" si="66"/>
        <v>1.6000000000000003</v>
      </c>
      <c r="J110" s="2" t="s">
        <v>36</v>
      </c>
      <c r="K110" s="2"/>
      <c r="L110" s="2"/>
      <c r="M110" s="2"/>
      <c r="N110" s="2"/>
      <c r="O110" s="2"/>
      <c r="P110" s="2"/>
      <c r="Q110" s="2"/>
    </row>
    <row r="111" spans="6:17" ht="12" hidden="1">
      <c r="F111" s="2"/>
      <c r="G111" s="2"/>
      <c r="H111" s="2"/>
      <c r="I111" s="2">
        <f t="shared" si="66"/>
        <v>1.7000000000000004</v>
      </c>
      <c r="J111" s="2" t="s">
        <v>36</v>
      </c>
      <c r="K111" s="2"/>
      <c r="L111" s="2"/>
      <c r="M111" s="2"/>
      <c r="N111" s="2"/>
      <c r="O111" s="2"/>
      <c r="P111" s="2"/>
      <c r="Q111" s="2"/>
    </row>
    <row r="112" spans="6:17" ht="12" hidden="1">
      <c r="F112" s="2"/>
      <c r="G112" s="2"/>
      <c r="H112" s="2"/>
      <c r="I112" s="2">
        <f t="shared" si="66"/>
        <v>1.8000000000000005</v>
      </c>
      <c r="J112" s="2" t="s">
        <v>36</v>
      </c>
      <c r="K112" s="2"/>
      <c r="L112" s="2"/>
      <c r="M112" s="2"/>
      <c r="N112" s="2"/>
      <c r="O112" s="2"/>
      <c r="P112" s="2"/>
      <c r="Q112" s="2"/>
    </row>
    <row r="113" spans="6:17" ht="12" hidden="1">
      <c r="F113" s="2"/>
      <c r="G113" s="2"/>
      <c r="H113" s="2"/>
      <c r="I113" s="2">
        <f t="shared" si="66"/>
        <v>1.9000000000000006</v>
      </c>
      <c r="J113" s="2" t="s">
        <v>40</v>
      </c>
      <c r="K113" s="2"/>
      <c r="L113" s="2"/>
      <c r="M113" s="2"/>
      <c r="N113" s="2"/>
      <c r="O113" s="2"/>
      <c r="P113" s="2"/>
      <c r="Q113" s="2"/>
    </row>
    <row r="114" spans="6:17" ht="12" hidden="1">
      <c r="F114" s="2"/>
      <c r="G114" s="2"/>
      <c r="H114" s="2"/>
      <c r="I114" s="2">
        <f t="shared" si="66"/>
        <v>2.0000000000000004</v>
      </c>
      <c r="J114" s="2" t="s">
        <v>40</v>
      </c>
      <c r="K114" s="2"/>
      <c r="L114" s="2"/>
      <c r="M114" s="2"/>
      <c r="N114" s="2"/>
      <c r="O114" s="2"/>
      <c r="P114" s="2"/>
      <c r="Q114" s="2"/>
    </row>
    <row r="115" spans="6:17" ht="12" hidden="1">
      <c r="F115" s="2"/>
      <c r="G115" s="2"/>
      <c r="H115" s="2"/>
      <c r="I115" s="2">
        <f t="shared" si="66"/>
        <v>2.1000000000000005</v>
      </c>
      <c r="J115" s="2" t="s">
        <v>40</v>
      </c>
      <c r="K115" s="2"/>
      <c r="L115" s="2"/>
      <c r="M115" s="2"/>
      <c r="N115" s="2"/>
      <c r="O115" s="2"/>
      <c r="P115" s="2"/>
      <c r="Q115" s="2"/>
    </row>
    <row r="116" spans="6:17" ht="12" hidden="1">
      <c r="F116" s="2"/>
      <c r="G116" s="2"/>
      <c r="H116" s="2"/>
      <c r="I116" s="2">
        <f t="shared" si="66"/>
        <v>2.2000000000000006</v>
      </c>
      <c r="J116" s="2" t="s">
        <v>37</v>
      </c>
      <c r="K116" s="2"/>
      <c r="L116" s="2"/>
      <c r="M116" s="2"/>
      <c r="N116" s="2"/>
      <c r="O116" s="2"/>
      <c r="P116" s="2"/>
      <c r="Q116" s="2"/>
    </row>
    <row r="117" spans="6:17" ht="12" hidden="1">
      <c r="F117" s="2"/>
      <c r="G117" s="2"/>
      <c r="H117" s="2"/>
      <c r="I117" s="2">
        <f t="shared" si="66"/>
        <v>2.3000000000000007</v>
      </c>
      <c r="J117" s="2" t="s">
        <v>37</v>
      </c>
      <c r="K117" s="2"/>
      <c r="L117" s="2"/>
      <c r="M117" s="2"/>
      <c r="N117" s="2"/>
      <c r="O117" s="2"/>
      <c r="P117" s="2"/>
      <c r="Q117" s="2"/>
    </row>
    <row r="118" spans="6:17" ht="12" hidden="1">
      <c r="F118" s="2"/>
      <c r="G118" s="2"/>
      <c r="H118" s="2"/>
      <c r="I118" s="2">
        <f t="shared" si="66"/>
        <v>2.400000000000001</v>
      </c>
      <c r="J118" s="2" t="s">
        <v>37</v>
      </c>
      <c r="K118" s="2"/>
      <c r="L118" s="2"/>
      <c r="M118" s="2"/>
      <c r="N118" s="2"/>
      <c r="O118" s="2"/>
      <c r="P118" s="2"/>
      <c r="Q118" s="2"/>
    </row>
    <row r="119" spans="6:17" ht="12" hidden="1">
      <c r="F119" s="2"/>
      <c r="G119" s="2"/>
      <c r="H119" s="2"/>
      <c r="I119" s="2">
        <f t="shared" si="66"/>
        <v>2.500000000000001</v>
      </c>
      <c r="J119" s="2" t="s">
        <v>37</v>
      </c>
      <c r="K119" s="2"/>
      <c r="L119" s="2"/>
      <c r="M119" s="2"/>
      <c r="N119" s="2"/>
      <c r="O119" s="2"/>
      <c r="P119" s="2"/>
      <c r="Q119" s="2"/>
    </row>
    <row r="120" spans="6:17" ht="12" hidden="1">
      <c r="F120" s="2"/>
      <c r="G120" s="2"/>
      <c r="H120" s="2"/>
      <c r="I120" s="2">
        <f t="shared" si="66"/>
        <v>2.600000000000001</v>
      </c>
      <c r="J120" s="2" t="s">
        <v>23</v>
      </c>
      <c r="K120" s="2"/>
      <c r="L120" s="2"/>
      <c r="M120" s="2"/>
      <c r="N120" s="2"/>
      <c r="O120" s="2"/>
      <c r="P120" s="2"/>
      <c r="Q120" s="2"/>
    </row>
    <row r="121" spans="6:17" ht="12" hidden="1">
      <c r="F121" s="2"/>
      <c r="G121" s="2"/>
      <c r="H121" s="2"/>
      <c r="I121" s="2">
        <f t="shared" si="66"/>
        <v>2.700000000000001</v>
      </c>
      <c r="J121" s="2" t="s">
        <v>23</v>
      </c>
      <c r="K121" s="2"/>
      <c r="L121" s="2"/>
      <c r="M121" s="2"/>
      <c r="N121" s="2"/>
      <c r="O121" s="2"/>
      <c r="P121" s="2"/>
      <c r="Q121" s="2"/>
    </row>
    <row r="122" spans="6:17" ht="12" hidden="1">
      <c r="F122" s="2"/>
      <c r="G122" s="2"/>
      <c r="H122" s="2"/>
      <c r="I122" s="2">
        <f t="shared" si="66"/>
        <v>2.800000000000001</v>
      </c>
      <c r="J122" s="2" t="s">
        <v>23</v>
      </c>
      <c r="K122" s="2"/>
      <c r="L122" s="2"/>
      <c r="M122" s="2"/>
      <c r="N122" s="2"/>
      <c r="O122" s="2"/>
      <c r="P122" s="2"/>
      <c r="Q122" s="2"/>
    </row>
    <row r="123" spans="6:17" ht="12" hidden="1">
      <c r="F123" s="2"/>
      <c r="G123" s="2"/>
      <c r="H123" s="2"/>
      <c r="I123" s="2">
        <f t="shared" si="66"/>
        <v>2.9000000000000012</v>
      </c>
      <c r="J123" s="2" t="s">
        <v>23</v>
      </c>
      <c r="K123" s="2"/>
      <c r="L123" s="2"/>
      <c r="M123" s="2"/>
      <c r="N123" s="2"/>
      <c r="O123" s="2"/>
      <c r="P123" s="2"/>
      <c r="Q123" s="2"/>
    </row>
    <row r="124" spans="6:17" ht="12" hidden="1">
      <c r="F124" s="2"/>
      <c r="G124" s="2"/>
      <c r="H124" s="2"/>
      <c r="I124" s="2">
        <f t="shared" si="66"/>
        <v>3.0000000000000013</v>
      </c>
      <c r="J124" s="2" t="s">
        <v>23</v>
      </c>
      <c r="K124" s="2"/>
      <c r="L124" s="2"/>
      <c r="M124" s="2"/>
      <c r="N124" s="2"/>
      <c r="O124" s="2"/>
      <c r="P124" s="2"/>
      <c r="Q124" s="2"/>
    </row>
    <row r="125" spans="6:17" ht="12" hidden="1">
      <c r="F125" s="2"/>
      <c r="G125" s="2"/>
      <c r="H125" s="2"/>
      <c r="I125" s="2">
        <f t="shared" si="66"/>
        <v>3.1000000000000014</v>
      </c>
      <c r="J125" s="2" t="s">
        <v>23</v>
      </c>
      <c r="K125" s="2"/>
      <c r="L125" s="2"/>
      <c r="M125" s="2"/>
      <c r="N125" s="2"/>
      <c r="O125" s="2"/>
      <c r="P125" s="2"/>
      <c r="Q125" s="2"/>
    </row>
    <row r="126" spans="6:17" ht="12" hidden="1">
      <c r="F126" s="2"/>
      <c r="G126" s="2"/>
      <c r="H126" s="2"/>
      <c r="I126" s="2">
        <f t="shared" si="66"/>
        <v>3.2000000000000015</v>
      </c>
      <c r="J126" s="2" t="s">
        <v>23</v>
      </c>
      <c r="K126" s="2"/>
      <c r="L126" s="2"/>
      <c r="M126" s="2"/>
      <c r="N126" s="2"/>
      <c r="O126" s="2"/>
      <c r="P126" s="2"/>
      <c r="Q126" s="2"/>
    </row>
    <row r="127" spans="6:17" ht="12" hidden="1">
      <c r="F127" s="2"/>
      <c r="G127" s="2"/>
      <c r="H127" s="2"/>
      <c r="I127" s="2">
        <f t="shared" si="66"/>
        <v>3.3000000000000016</v>
      </c>
      <c r="J127" s="2" t="s">
        <v>23</v>
      </c>
      <c r="K127" s="2"/>
      <c r="L127" s="2"/>
      <c r="M127" s="2"/>
      <c r="N127" s="2"/>
      <c r="O127" s="2"/>
      <c r="P127" s="2"/>
      <c r="Q127" s="2"/>
    </row>
    <row r="128" spans="6:17" ht="12" hidden="1">
      <c r="F128" s="2"/>
      <c r="G128" s="2"/>
      <c r="H128" s="2"/>
      <c r="I128" s="2">
        <f t="shared" si="66"/>
        <v>3.4000000000000017</v>
      </c>
      <c r="J128" s="2" t="s">
        <v>23</v>
      </c>
      <c r="K128" s="2"/>
      <c r="L128" s="2"/>
      <c r="M128" s="2"/>
      <c r="N128" s="2"/>
      <c r="O128" s="2"/>
      <c r="P128" s="2"/>
      <c r="Q128" s="2"/>
    </row>
    <row r="129" spans="6:17" ht="12" hidden="1">
      <c r="F129" s="2"/>
      <c r="G129" s="2"/>
      <c r="H129" s="2"/>
      <c r="I129" s="2">
        <f t="shared" si="66"/>
        <v>3.5000000000000018</v>
      </c>
      <c r="J129" s="2" t="s">
        <v>23</v>
      </c>
      <c r="K129" s="2"/>
      <c r="L129" s="2"/>
      <c r="M129" s="2"/>
      <c r="N129" s="2"/>
      <c r="O129" s="2"/>
      <c r="P129" s="2"/>
      <c r="Q129" s="2"/>
    </row>
    <row r="130" spans="6:17" ht="12" hidden="1">
      <c r="F130" s="2"/>
      <c r="G130" s="2"/>
      <c r="H130" s="2"/>
      <c r="I130" s="2">
        <f t="shared" si="66"/>
        <v>3.600000000000002</v>
      </c>
      <c r="J130" s="2" t="s">
        <v>23</v>
      </c>
      <c r="K130" s="2"/>
      <c r="L130" s="2"/>
      <c r="M130" s="2"/>
      <c r="N130" s="2"/>
      <c r="O130" s="2"/>
      <c r="P130" s="2"/>
      <c r="Q130" s="2"/>
    </row>
    <row r="131" spans="6:17" ht="12" hidden="1">
      <c r="F131" s="2"/>
      <c r="G131" s="2"/>
      <c r="H131" s="2"/>
      <c r="I131" s="2">
        <f t="shared" si="66"/>
        <v>3.700000000000002</v>
      </c>
      <c r="J131" s="2" t="s">
        <v>23</v>
      </c>
      <c r="K131" s="2"/>
      <c r="L131" s="2"/>
      <c r="M131" s="2"/>
      <c r="N131" s="2"/>
      <c r="O131" s="2"/>
      <c r="P131" s="2"/>
      <c r="Q131" s="2"/>
    </row>
    <row r="132" spans="6:17" ht="12" hidden="1">
      <c r="F132" s="2"/>
      <c r="G132" s="2"/>
      <c r="H132" s="2"/>
      <c r="I132" s="2">
        <f t="shared" si="66"/>
        <v>3.800000000000002</v>
      </c>
      <c r="J132" s="2" t="s">
        <v>23</v>
      </c>
      <c r="K132" s="2"/>
      <c r="L132" s="2"/>
      <c r="M132" s="2"/>
      <c r="N132" s="2"/>
      <c r="O132" s="2"/>
      <c r="P132" s="2"/>
      <c r="Q132" s="2"/>
    </row>
    <row r="133" spans="6:17" ht="12" hidden="1">
      <c r="F133" s="2"/>
      <c r="G133" s="2"/>
      <c r="H133" s="2"/>
      <c r="I133" s="2">
        <f t="shared" si="66"/>
        <v>3.900000000000002</v>
      </c>
      <c r="J133" s="2" t="s">
        <v>23</v>
      </c>
      <c r="K133" s="2"/>
      <c r="L133" s="2"/>
      <c r="M133" s="2"/>
      <c r="N133" s="2"/>
      <c r="O133" s="2"/>
      <c r="P133" s="2"/>
      <c r="Q133" s="2"/>
    </row>
    <row r="134" spans="6:17" ht="12" hidden="1">
      <c r="F134" s="2"/>
      <c r="G134" s="2"/>
      <c r="H134" s="2"/>
      <c r="I134" s="2">
        <f t="shared" si="66"/>
        <v>4.000000000000002</v>
      </c>
      <c r="J134" s="2" t="s">
        <v>23</v>
      </c>
      <c r="K134" s="2"/>
      <c r="L134" s="2"/>
      <c r="M134" s="2"/>
      <c r="N134" s="2"/>
      <c r="O134" s="2"/>
      <c r="P134" s="2"/>
      <c r="Q134" s="2"/>
    </row>
    <row r="135" spans="6:17" ht="12" hidden="1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6:17" ht="12" hidden="1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6:17" ht="12" hidden="1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</sheetData>
  <sheetProtection password="8C97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Finnfoam Oy</dc:creator>
  <cp:keywords/>
  <dc:description/>
  <cp:lastModifiedBy>Susanna Kurkola</cp:lastModifiedBy>
  <dcterms:created xsi:type="dcterms:W3CDTF">2008-05-14T06:21:04Z</dcterms:created>
  <dcterms:modified xsi:type="dcterms:W3CDTF">2022-10-26T12:00:14Z</dcterms:modified>
  <cp:category/>
  <cp:version/>
  <cp:contentType/>
  <cp:contentStatus/>
</cp:coreProperties>
</file>