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117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<sst xmlns="http://schemas.openxmlformats.org/spreadsheetml/2006/main" count="55" uniqueCount="31">
  <si>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Kh</t>
  </si>
  <si>
    <t>m</t>
  </si>
  <si>
    <t>mm</t>
  </si>
  <si>
    <t>Alopohjassa hyvä eristys &gt;100 mm Finnfoamia</t>
  </si>
  <si>
    <t>R =</t>
  </si>
  <si>
    <t>Lc</t>
  </si>
  <si>
    <t>(60+60)</t>
  </si>
  <si>
    <t>(70+70)</t>
  </si>
  <si>
    <t>(80+80)</t>
  </si>
  <si>
    <t>(100+100)</t>
  </si>
  <si>
    <t>(100+80)</t>
  </si>
  <si>
    <t>(100+70)</t>
  </si>
  <si>
    <t>Eriste suositus</t>
  </si>
  <si>
    <t>Routaeriste suositus</t>
  </si>
  <si>
    <t>Alapohjassa hyvä lämmöneristys (&gt;100 mm Finnfoamia)</t>
  </si>
  <si>
    <t>R=</t>
  </si>
  <si>
    <t>E-eriste</t>
  </si>
  <si>
    <t>A-eriste</t>
  </si>
  <si>
    <t>A ja C eriste</t>
  </si>
  <si>
    <t>B, D ja E eriste</t>
  </si>
  <si>
    <t>Maanvarainen alapohja - puolilämminrakennus (+5…+17 C)</t>
  </si>
  <si>
    <t>Katso arvo oheisesta karttakuvasta</t>
  </si>
  <si>
    <t>Huom! Minimi perustussyvyys on 0,3 m</t>
  </si>
  <si>
    <t>Pakkasmäärä:</t>
  </si>
  <si>
    <t>Perustussyvyys:</t>
  </si>
  <si>
    <t>Finnfoam (A):</t>
  </si>
  <si>
    <t>Finnfoam (B):</t>
  </si>
  <si>
    <t>Finnfoam (C):</t>
  </si>
  <si>
    <t>Finnfoam (D):</t>
  </si>
  <si>
    <t>Finnfoam (E):</t>
  </si>
  <si>
    <t>Lc: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</si>
</sst>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9" fontId="0" fillId="0" borderId="0" xfId="52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 quotePrefix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5" borderId="13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" fontId="5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64" fontId="5" fillId="33" borderId="15" xfId="0" applyNumberFormat="1" applyFont="1" applyFill="1" applyBorder="1" applyAlignment="1">
      <alignment horizontal="righ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uro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3362325</xdr:colOff>
      <xdr:row>32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23900"/>
          <a:ext cx="3314700" cy="4905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342900</xdr:colOff>
      <xdr:row>15</xdr:row>
      <xdr:rowOff>38100</xdr:rowOff>
    </xdr:from>
    <xdr:to>
      <xdr:col>4</xdr:col>
      <xdr:colOff>1400175</xdr:colOff>
      <xdr:row>32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95600"/>
          <a:ext cx="3514725" cy="27336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16.140625" style="1" customWidth="1"/>
    <col min="3" max="3" width="10.8515625" style="1" customWidth="1"/>
    <col min="4" max="4" width="4.57421875" style="1" customWidth="1"/>
    <col min="5" max="5" width="34.7109375" style="1" customWidth="1"/>
    <col min="6" max="6" width="57.00390625" style="4" customWidth="1"/>
    <col min="7" max="7" width="4.28125" style="4" customWidth="1"/>
    <col min="8" max="8" width="15.28125" style="4" customWidth="1"/>
    <col min="9" max="9" width="5.00390625" style="4" customWidth="1"/>
    <col min="10" max="10" width="5.8515625" style="4" customWidth="1"/>
    <col min="11" max="11" width="14.8515625" style="4" customWidth="1"/>
    <col min="12" max="12" width="3.8515625" style="4" customWidth="1"/>
    <col min="13" max="14" width="9.140625" style="4" customWidth="1"/>
    <col min="15" max="26" width="6.7109375" style="5" customWidth="1"/>
    <col min="27" max="32" width="6.7109375" style="1" customWidth="1"/>
    <col min="33" max="36" width="9.140625" style="1" customWidth="1"/>
    <col min="37" max="43" width="9.140625" style="3" customWidth="1"/>
  </cols>
  <sheetData>
    <row r="1" spans="1:43" ht="24.75" customHeight="1" thickBot="1">
      <c r="A1" s="41"/>
      <c r="B1" s="45" t="s">
        <v>20</v>
      </c>
      <c r="C1" s="44"/>
      <c r="D1" s="44"/>
      <c r="E1" s="44"/>
      <c r="F1" s="43"/>
      <c r="G1" s="43"/>
      <c r="AA1" s="4"/>
      <c r="AB1" s="4"/>
      <c r="AC1" s="4"/>
      <c r="AD1" s="4"/>
      <c r="AE1" s="4"/>
      <c r="AF1" s="4"/>
      <c r="AG1" s="4"/>
      <c r="AH1" s="4"/>
      <c r="AK1" s="2"/>
      <c r="AL1" s="2"/>
      <c r="AM1" s="2"/>
      <c r="AN1" s="2"/>
      <c r="AO1" s="2"/>
      <c r="AP1" s="2"/>
      <c r="AQ1" s="2"/>
    </row>
    <row r="2" spans="1:43" ht="18" customHeight="1">
      <c r="A2" s="32"/>
      <c r="B2" s="36" t="s">
        <v>14</v>
      </c>
      <c r="C2" s="37"/>
      <c r="D2" s="37"/>
      <c r="E2" s="37"/>
      <c r="F2" s="35"/>
      <c r="G2" s="35"/>
      <c r="AA2" s="4"/>
      <c r="AB2" s="4"/>
      <c r="AC2" s="4"/>
      <c r="AD2" s="4"/>
      <c r="AE2" s="4"/>
      <c r="AF2" s="4"/>
      <c r="AG2" s="4"/>
      <c r="AH2" s="4"/>
      <c r="AK2" s="2"/>
      <c r="AL2" s="2"/>
      <c r="AM2" s="2"/>
      <c r="AN2" s="2"/>
      <c r="AO2" s="2"/>
      <c r="AP2" s="2"/>
      <c r="AQ2" s="2"/>
    </row>
    <row r="3" spans="1:43" ht="12.75">
      <c r="A3" s="32"/>
      <c r="B3" s="36"/>
      <c r="C3" s="36"/>
      <c r="D3" s="36"/>
      <c r="E3" s="36"/>
      <c r="F3" s="35"/>
      <c r="G3" s="35"/>
      <c r="Z3" s="7"/>
      <c r="AA3" s="7"/>
      <c r="AB3" s="7"/>
      <c r="AC3" s="7"/>
      <c r="AD3" s="4"/>
      <c r="AE3" s="4"/>
      <c r="AF3" s="4"/>
      <c r="AG3" s="4"/>
      <c r="AH3" s="4"/>
      <c r="AK3" s="2"/>
      <c r="AL3" s="2"/>
      <c r="AM3" s="2"/>
      <c r="AN3" s="2"/>
      <c r="AO3" s="2"/>
      <c r="AP3" s="2"/>
      <c r="AQ3" s="2"/>
    </row>
    <row r="4" spans="1:43" ht="12.75">
      <c r="A4" s="32"/>
      <c r="B4" s="47" t="s">
        <v>23</v>
      </c>
      <c r="C4" s="48">
        <v>35000</v>
      </c>
      <c r="D4" s="38" t="s">
        <v>0</v>
      </c>
      <c r="E4" s="49" t="s">
        <v>21</v>
      </c>
      <c r="F4" s="35"/>
      <c r="G4" s="35"/>
      <c r="AA4" s="4"/>
      <c r="AB4" s="4"/>
      <c r="AC4" s="4"/>
      <c r="AD4" s="4"/>
      <c r="AE4" s="4"/>
      <c r="AF4" s="4"/>
      <c r="AG4" s="4"/>
      <c r="AH4" s="4"/>
      <c r="AK4" s="2"/>
      <c r="AL4" s="2"/>
      <c r="AM4" s="2"/>
      <c r="AN4" s="2"/>
      <c r="AO4" s="2"/>
      <c r="AP4" s="2"/>
      <c r="AQ4" s="2"/>
    </row>
    <row r="5" spans="1:43" ht="12.75">
      <c r="A5" s="32"/>
      <c r="B5" s="47" t="s">
        <v>24</v>
      </c>
      <c r="C5" s="48">
        <v>0.3</v>
      </c>
      <c r="D5" s="38" t="s">
        <v>1</v>
      </c>
      <c r="E5" s="39" t="s">
        <v>22</v>
      </c>
      <c r="F5" s="35"/>
      <c r="G5" s="35"/>
      <c r="AA5" s="4"/>
      <c r="AB5" s="4"/>
      <c r="AC5" s="4"/>
      <c r="AD5" s="4"/>
      <c r="AE5" s="4"/>
      <c r="AF5" s="4"/>
      <c r="AG5" s="4"/>
      <c r="AH5" s="4"/>
      <c r="AK5" s="2"/>
      <c r="AL5" s="2"/>
      <c r="AM5" s="2"/>
      <c r="AN5" s="2"/>
      <c r="AO5" s="2"/>
      <c r="AP5" s="2"/>
      <c r="AQ5" s="2"/>
    </row>
    <row r="6" spans="1:43" ht="12.75">
      <c r="A6" s="32"/>
      <c r="B6" s="36"/>
      <c r="C6" s="36"/>
      <c r="D6" s="36"/>
      <c r="E6" s="36"/>
      <c r="F6" s="35"/>
      <c r="G6" s="35"/>
      <c r="AA6" s="4"/>
      <c r="AB6" s="4"/>
      <c r="AC6" s="4"/>
      <c r="AD6" s="4"/>
      <c r="AE6" s="4"/>
      <c r="AF6" s="4"/>
      <c r="AG6" s="4"/>
      <c r="AH6" s="4"/>
      <c r="AK6" s="2"/>
      <c r="AL6" s="2"/>
      <c r="AM6" s="2"/>
      <c r="AN6" s="2"/>
      <c r="AO6" s="2"/>
      <c r="AP6" s="2"/>
      <c r="AQ6" s="2"/>
    </row>
    <row r="7" spans="1:43" ht="15.75" customHeight="1" thickBot="1">
      <c r="A7" s="41"/>
      <c r="B7" s="46" t="s">
        <v>13</v>
      </c>
      <c r="C7" s="42"/>
      <c r="D7" s="42"/>
      <c r="E7" s="42"/>
      <c r="F7" s="43"/>
      <c r="G7" s="43"/>
      <c r="AA7" s="4"/>
      <c r="AB7" s="4"/>
      <c r="AC7" s="4"/>
      <c r="AD7" s="4"/>
      <c r="AE7" s="4"/>
      <c r="AF7" s="4"/>
      <c r="AG7" s="4"/>
      <c r="AH7" s="4"/>
      <c r="AK7" s="2"/>
      <c r="AL7" s="2"/>
      <c r="AM7" s="2"/>
      <c r="AN7" s="2"/>
      <c r="AO7" s="2"/>
      <c r="AP7" s="2"/>
      <c r="AQ7" s="2"/>
    </row>
    <row r="8" spans="1:34" ht="12.75" customHeight="1">
      <c r="A8" s="32"/>
      <c r="B8" s="34"/>
      <c r="C8" s="36"/>
      <c r="D8" s="40"/>
      <c r="E8" s="40"/>
      <c r="F8" s="35"/>
      <c r="G8" s="35"/>
      <c r="AA8" s="4"/>
      <c r="AB8" s="4"/>
      <c r="AC8" s="4"/>
      <c r="AD8" s="4"/>
      <c r="AE8" s="4"/>
      <c r="AF8" s="4"/>
      <c r="AG8" s="4"/>
      <c r="AH8" s="4"/>
    </row>
    <row r="9" spans="1:34" ht="15">
      <c r="A9" s="32"/>
      <c r="B9" s="50" t="s">
        <v>25</v>
      </c>
      <c r="C9" s="51">
        <f>Taul2!F9</f>
        <v>80</v>
      </c>
      <c r="D9" s="52" t="s">
        <v>2</v>
      </c>
      <c r="E9" s="38"/>
      <c r="F9" s="35"/>
      <c r="G9" s="35"/>
      <c r="AA9" s="4"/>
      <c r="AB9" s="4"/>
      <c r="AC9" s="4"/>
      <c r="AD9" s="4"/>
      <c r="AE9" s="4"/>
      <c r="AF9" s="4"/>
      <c r="AG9" s="4"/>
      <c r="AH9" s="4"/>
    </row>
    <row r="10" spans="1:34" ht="15">
      <c r="A10" s="32"/>
      <c r="B10" s="53" t="s">
        <v>26</v>
      </c>
      <c r="C10" s="54">
        <f>Taul2!F10</f>
        <v>60</v>
      </c>
      <c r="D10" s="55" t="s">
        <v>2</v>
      </c>
      <c r="E10" s="38"/>
      <c r="F10" s="35"/>
      <c r="G10" s="35"/>
      <c r="AA10" s="4"/>
      <c r="AB10" s="4"/>
      <c r="AC10" s="4"/>
      <c r="AD10" s="4"/>
      <c r="AE10" s="4"/>
      <c r="AF10" s="4"/>
      <c r="AG10" s="4"/>
      <c r="AH10" s="4"/>
    </row>
    <row r="11" spans="1:34" ht="15">
      <c r="A11" s="32"/>
      <c r="B11" s="53" t="s">
        <v>27</v>
      </c>
      <c r="C11" s="54" t="str">
        <f>Taul2!F11</f>
        <v>(60+60)</v>
      </c>
      <c r="D11" s="55" t="s">
        <v>2</v>
      </c>
      <c r="E11" s="38"/>
      <c r="F11" s="35"/>
      <c r="G11" s="35"/>
      <c r="AA11" s="4"/>
      <c r="AB11" s="4"/>
      <c r="AC11" s="4"/>
      <c r="AD11" s="4"/>
      <c r="AE11" s="4"/>
      <c r="AF11" s="4"/>
      <c r="AG11" s="4"/>
      <c r="AH11" s="4"/>
    </row>
    <row r="12" spans="1:34" ht="15">
      <c r="A12" s="32"/>
      <c r="B12" s="53" t="s">
        <v>28</v>
      </c>
      <c r="C12" s="54">
        <f>Taul2!F12</f>
        <v>100</v>
      </c>
      <c r="D12" s="55" t="s">
        <v>2</v>
      </c>
      <c r="E12" s="38"/>
      <c r="F12" s="35"/>
      <c r="G12" s="35"/>
      <c r="AA12" s="4"/>
      <c r="AB12" s="4"/>
      <c r="AC12" s="4"/>
      <c r="AD12" s="4"/>
      <c r="AE12" s="4"/>
      <c r="AF12" s="4"/>
      <c r="AG12" s="4"/>
      <c r="AH12" s="4"/>
    </row>
    <row r="13" spans="1:34" ht="15">
      <c r="A13" s="32"/>
      <c r="B13" s="53" t="s">
        <v>29</v>
      </c>
      <c r="C13" s="54">
        <f>Taul2!F13</f>
        <v>0</v>
      </c>
      <c r="D13" s="55" t="s">
        <v>2</v>
      </c>
      <c r="E13" s="38"/>
      <c r="F13" s="35"/>
      <c r="G13" s="35"/>
      <c r="AA13" s="4"/>
      <c r="AB13" s="4"/>
      <c r="AC13" s="4"/>
      <c r="AD13" s="4"/>
      <c r="AE13" s="4"/>
      <c r="AF13" s="4"/>
      <c r="AG13" s="4"/>
      <c r="AH13" s="4"/>
    </row>
    <row r="14" spans="1:34" ht="15">
      <c r="A14" s="32"/>
      <c r="B14" s="53" t="s">
        <v>30</v>
      </c>
      <c r="C14" s="56">
        <f>LOOKUP(C4,Taul2!I4:I44,Taul2!H4:H44)</f>
        <v>1.5</v>
      </c>
      <c r="D14" s="55" t="s">
        <v>1</v>
      </c>
      <c r="E14" s="36"/>
      <c r="F14" s="35"/>
      <c r="G14" s="35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2"/>
      <c r="B15" s="36"/>
      <c r="C15" s="36"/>
      <c r="D15" s="36"/>
      <c r="E15" s="36"/>
      <c r="F15" s="35"/>
      <c r="G15" s="35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2"/>
      <c r="B16" s="36"/>
      <c r="C16" s="36"/>
      <c r="D16" s="36"/>
      <c r="E16" s="36"/>
      <c r="F16" s="35"/>
      <c r="G16" s="35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2"/>
      <c r="B17" s="36"/>
      <c r="C17" s="36"/>
      <c r="D17" s="36"/>
      <c r="E17" s="36"/>
      <c r="F17" s="35"/>
      <c r="G17" s="35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2"/>
      <c r="B18" s="36"/>
      <c r="C18" s="36"/>
      <c r="D18" s="36"/>
      <c r="E18" s="36"/>
      <c r="F18" s="35"/>
      <c r="G18" s="35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2"/>
      <c r="B19" s="36"/>
      <c r="C19" s="36"/>
      <c r="D19" s="36"/>
      <c r="E19" s="36"/>
      <c r="F19" s="35"/>
      <c r="G19" s="35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2"/>
      <c r="B20" s="36"/>
      <c r="C20" s="36"/>
      <c r="D20" s="36"/>
      <c r="E20" s="36"/>
      <c r="F20" s="35"/>
      <c r="G20" s="35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2"/>
      <c r="B21" s="36"/>
      <c r="C21" s="36"/>
      <c r="D21" s="36"/>
      <c r="E21" s="36"/>
      <c r="F21" s="35"/>
      <c r="G21" s="35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2"/>
      <c r="B22" s="36"/>
      <c r="C22" s="36"/>
      <c r="D22" s="36"/>
      <c r="E22" s="36"/>
      <c r="F22" s="35"/>
      <c r="G22" s="35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2"/>
      <c r="B23" s="36"/>
      <c r="C23" s="36"/>
      <c r="D23" s="36"/>
      <c r="E23" s="36"/>
      <c r="F23" s="35"/>
      <c r="G23" s="35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2"/>
      <c r="B24" s="36"/>
      <c r="C24" s="36"/>
      <c r="D24" s="36"/>
      <c r="E24" s="36"/>
      <c r="F24" s="35"/>
      <c r="G24" s="35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2"/>
      <c r="B25" s="36"/>
      <c r="C25" s="36"/>
      <c r="D25" s="36"/>
      <c r="E25" s="36"/>
      <c r="F25" s="35"/>
      <c r="G25" s="35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32"/>
      <c r="B26" s="36"/>
      <c r="C26" s="36"/>
      <c r="D26" s="36"/>
      <c r="E26" s="36"/>
      <c r="F26" s="35"/>
      <c r="G26" s="35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32"/>
      <c r="B27" s="36"/>
      <c r="C27" s="36"/>
      <c r="D27" s="36"/>
      <c r="E27" s="36"/>
      <c r="F27" s="35"/>
      <c r="G27" s="35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32"/>
      <c r="B28" s="36"/>
      <c r="C28" s="36"/>
      <c r="D28" s="36"/>
      <c r="E28" s="36"/>
      <c r="F28" s="35"/>
      <c r="G28" s="35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32"/>
      <c r="B29" s="36"/>
      <c r="C29" s="36"/>
      <c r="D29" s="36"/>
      <c r="E29" s="36"/>
      <c r="F29" s="35"/>
      <c r="G29" s="35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32"/>
      <c r="B30" s="36"/>
      <c r="C30" s="36"/>
      <c r="D30" s="36"/>
      <c r="E30" s="36"/>
      <c r="F30" s="35"/>
      <c r="G30" s="35"/>
      <c r="AA30" s="4"/>
      <c r="AB30" s="4"/>
      <c r="AC30" s="4"/>
      <c r="AD30" s="4"/>
      <c r="AE30" s="4"/>
      <c r="AF30" s="4"/>
      <c r="AG30" s="4"/>
      <c r="AH30" s="4"/>
    </row>
    <row r="31" spans="1:35" ht="12.75">
      <c r="A31" s="32"/>
      <c r="B31" s="36"/>
      <c r="C31" s="36"/>
      <c r="D31" s="36"/>
      <c r="E31" s="36"/>
      <c r="F31" s="35"/>
      <c r="G31" s="35"/>
      <c r="Z31" s="11"/>
      <c r="AA31" s="9"/>
      <c r="AB31" s="9"/>
      <c r="AC31" s="9"/>
      <c r="AD31" s="9"/>
      <c r="AE31" s="9"/>
      <c r="AF31" s="9"/>
      <c r="AG31" s="9"/>
      <c r="AH31" s="9"/>
      <c r="AI31" s="8"/>
    </row>
    <row r="32" spans="1:35" ht="12.75">
      <c r="A32" s="32"/>
      <c r="B32" s="36"/>
      <c r="C32" s="36"/>
      <c r="D32" s="36"/>
      <c r="E32" s="36"/>
      <c r="F32" s="35"/>
      <c r="G32" s="35"/>
      <c r="Z32" s="11"/>
      <c r="AA32" s="11"/>
      <c r="AB32" s="11"/>
      <c r="AC32" s="11"/>
      <c r="AD32" s="11"/>
      <c r="AE32" s="11"/>
      <c r="AF32" s="11"/>
      <c r="AG32" s="11"/>
      <c r="AH32" s="11"/>
      <c r="AI32" s="8"/>
    </row>
    <row r="33" spans="1:35" ht="12.75">
      <c r="A33" s="32"/>
      <c r="B33" s="36"/>
      <c r="C33" s="36"/>
      <c r="D33" s="36"/>
      <c r="E33" s="36"/>
      <c r="F33" s="35"/>
      <c r="G33" s="35"/>
      <c r="Z33" s="18"/>
      <c r="AA33" s="11"/>
      <c r="AB33" s="11"/>
      <c r="AC33" s="18"/>
      <c r="AD33" s="11"/>
      <c r="AE33" s="11"/>
      <c r="AF33" s="18"/>
      <c r="AG33" s="11"/>
      <c r="AH33" s="11"/>
      <c r="AI33" s="8"/>
    </row>
    <row r="34" spans="1:35" ht="18">
      <c r="A34" s="32"/>
      <c r="B34" s="33"/>
      <c r="C34" s="36"/>
      <c r="D34" s="36"/>
      <c r="E34" s="36"/>
      <c r="F34" s="35"/>
      <c r="G34" s="35"/>
      <c r="Z34" s="11"/>
      <c r="AA34" s="11"/>
      <c r="AB34" s="11"/>
      <c r="AC34" s="11"/>
      <c r="AD34" s="11"/>
      <c r="AE34" s="11"/>
      <c r="AF34" s="11"/>
      <c r="AG34" s="11"/>
      <c r="AH34" s="11"/>
      <c r="AI34" s="8"/>
    </row>
    <row r="35" spans="1:35" ht="12.75">
      <c r="A35" s="32"/>
      <c r="B35" s="36"/>
      <c r="C35" s="36"/>
      <c r="D35" s="36"/>
      <c r="E35" s="36"/>
      <c r="F35" s="35"/>
      <c r="G35" s="35"/>
      <c r="Z35" s="11"/>
      <c r="AA35" s="11"/>
      <c r="AB35" s="19"/>
      <c r="AC35" s="11"/>
      <c r="AD35" s="11"/>
      <c r="AE35" s="11"/>
      <c r="AF35" s="11"/>
      <c r="AG35" s="11"/>
      <c r="AH35" s="11"/>
      <c r="AI35" s="20"/>
    </row>
    <row r="36" spans="26:35" ht="12.75">
      <c r="Z36" s="11"/>
      <c r="AA36" s="11"/>
      <c r="AB36" s="19"/>
      <c r="AC36" s="11"/>
      <c r="AD36" s="11"/>
      <c r="AE36" s="11"/>
      <c r="AF36" s="11"/>
      <c r="AG36" s="11"/>
      <c r="AH36" s="19"/>
      <c r="AI36" s="20"/>
    </row>
    <row r="37" spans="26:35" ht="12.75">
      <c r="Z37" s="11"/>
      <c r="AA37" s="11"/>
      <c r="AB37" s="19"/>
      <c r="AC37" s="11"/>
      <c r="AD37" s="11"/>
      <c r="AE37" s="11"/>
      <c r="AF37" s="11"/>
      <c r="AG37" s="11"/>
      <c r="AH37" s="19"/>
      <c r="AI37" s="20"/>
    </row>
    <row r="38" spans="26:35" ht="12.75">
      <c r="Z38" s="11"/>
      <c r="AA38" s="11"/>
      <c r="AB38" s="19"/>
      <c r="AC38" s="11"/>
      <c r="AD38" s="11"/>
      <c r="AE38" s="11"/>
      <c r="AF38" s="11"/>
      <c r="AG38" s="11"/>
      <c r="AH38" s="19"/>
      <c r="AI38" s="20"/>
    </row>
    <row r="39" spans="26:35" ht="12.75">
      <c r="Z39" s="11"/>
      <c r="AA39" s="11"/>
      <c r="AB39" s="19"/>
      <c r="AC39" s="11"/>
      <c r="AD39" s="11"/>
      <c r="AE39" s="11"/>
      <c r="AF39" s="11"/>
      <c r="AG39" s="11"/>
      <c r="AH39" s="19"/>
      <c r="AI39" s="8"/>
    </row>
    <row r="40" spans="26:35" ht="12.75">
      <c r="Z40" s="11"/>
      <c r="AA40" s="21"/>
      <c r="AB40" s="22"/>
      <c r="AC40" s="21"/>
      <c r="AD40" s="21"/>
      <c r="AE40" s="21"/>
      <c r="AF40" s="21"/>
      <c r="AG40" s="21"/>
      <c r="AH40" s="22"/>
      <c r="AI40" s="8"/>
    </row>
    <row r="41" spans="26:35" ht="12.75">
      <c r="Z41" s="11"/>
      <c r="AA41" s="21"/>
      <c r="AB41" s="22"/>
      <c r="AC41" s="21"/>
      <c r="AD41" s="21"/>
      <c r="AE41" s="21"/>
      <c r="AF41" s="21"/>
      <c r="AG41" s="21"/>
      <c r="AH41" s="22"/>
      <c r="AI41" s="8"/>
    </row>
    <row r="42" spans="26:35" ht="12.75">
      <c r="Z42" s="11"/>
      <c r="AA42" s="21"/>
      <c r="AB42" s="22"/>
      <c r="AC42" s="21"/>
      <c r="AD42" s="21"/>
      <c r="AE42" s="21"/>
      <c r="AF42" s="21"/>
      <c r="AG42" s="21"/>
      <c r="AH42" s="22"/>
      <c r="AI42" s="8"/>
    </row>
    <row r="43" spans="26:35" ht="12.75">
      <c r="Z43" s="11"/>
      <c r="AA43" s="21"/>
      <c r="AB43" s="22"/>
      <c r="AC43" s="21"/>
      <c r="AD43" s="21"/>
      <c r="AE43" s="21"/>
      <c r="AF43" s="21"/>
      <c r="AG43" s="21"/>
      <c r="AH43" s="22"/>
      <c r="AI43" s="8"/>
    </row>
    <row r="44" spans="26:35" ht="12.75">
      <c r="Z44" s="11"/>
      <c r="AA44" s="21"/>
      <c r="AB44" s="22"/>
      <c r="AC44" s="21"/>
      <c r="AD44" s="21"/>
      <c r="AE44" s="21"/>
      <c r="AF44" s="21"/>
      <c r="AG44" s="21"/>
      <c r="AH44" s="22"/>
      <c r="AI44" s="8"/>
    </row>
    <row r="45" spans="26:35" ht="12.75">
      <c r="Z45" s="11"/>
      <c r="AA45" s="21"/>
      <c r="AB45" s="22"/>
      <c r="AC45" s="21"/>
      <c r="AD45" s="21"/>
      <c r="AE45" s="21"/>
      <c r="AF45" s="21"/>
      <c r="AG45" s="21"/>
      <c r="AH45" s="22"/>
      <c r="AI45" s="8"/>
    </row>
    <row r="46" spans="26:35" ht="12.75">
      <c r="Z46" s="11"/>
      <c r="AA46" s="21"/>
      <c r="AB46" s="22"/>
      <c r="AC46" s="21"/>
      <c r="AD46" s="21"/>
      <c r="AE46" s="21"/>
      <c r="AF46" s="21"/>
      <c r="AG46" s="21"/>
      <c r="AH46" s="22"/>
      <c r="AI46" s="8"/>
    </row>
    <row r="47" spans="26:35" ht="12.75">
      <c r="Z47" s="11"/>
      <c r="AA47" s="21"/>
      <c r="AB47" s="22"/>
      <c r="AC47" s="21"/>
      <c r="AD47" s="21"/>
      <c r="AE47" s="21"/>
      <c r="AF47" s="21"/>
      <c r="AG47" s="21"/>
      <c r="AH47" s="22"/>
      <c r="AI47" s="8"/>
    </row>
    <row r="48" spans="26:35" ht="12.75">
      <c r="Z48" s="11"/>
      <c r="AA48" s="8"/>
      <c r="AB48" s="8"/>
      <c r="AC48" s="8"/>
      <c r="AD48" s="8"/>
      <c r="AE48" s="8"/>
      <c r="AF48" s="8"/>
      <c r="AG48" s="8"/>
      <c r="AH48" s="8"/>
      <c r="AI48" s="8"/>
    </row>
    <row r="49" spans="26:35" ht="12.75">
      <c r="Z49" s="11"/>
      <c r="AA49" s="8"/>
      <c r="AB49" s="8"/>
      <c r="AC49" s="8"/>
      <c r="AD49" s="8"/>
      <c r="AE49" s="8"/>
      <c r="AF49" s="8"/>
      <c r="AG49" s="8"/>
      <c r="AH49" s="8"/>
      <c r="AI49" s="8"/>
    </row>
    <row r="50" spans="26:35" ht="12.75">
      <c r="Z50" s="11"/>
      <c r="AA50" s="8"/>
      <c r="AB50" s="8"/>
      <c r="AC50" s="8"/>
      <c r="AD50" s="8"/>
      <c r="AE50" s="8"/>
      <c r="AF50" s="8"/>
      <c r="AG50" s="8"/>
      <c r="AH50" s="8"/>
      <c r="AI50" s="8"/>
    </row>
    <row r="51" spans="26:35" ht="12.75">
      <c r="Z51" s="11"/>
      <c r="AA51" s="8"/>
      <c r="AB51" s="8"/>
      <c r="AC51" s="8"/>
      <c r="AD51" s="8"/>
      <c r="AE51" s="8"/>
      <c r="AF51" s="8"/>
      <c r="AG51" s="8"/>
      <c r="AH51" s="8"/>
      <c r="AI51" s="8"/>
    </row>
    <row r="52" spans="26:35" ht="12.75">
      <c r="Z52" s="11"/>
      <c r="AA52" s="8"/>
      <c r="AB52" s="8"/>
      <c r="AC52" s="8"/>
      <c r="AD52" s="8"/>
      <c r="AE52" s="8"/>
      <c r="AF52" s="8"/>
      <c r="AG52" s="8"/>
      <c r="AH52" s="8"/>
      <c r="AI52" s="8"/>
    </row>
  </sheetData>
  <sheetProtection password="8C97" sheet="1" objects="1" scenarios="1" selectLockedCells="1"/>
  <protectedRanges>
    <protectedRange password="DFE9" sqref="C5" name="Alue2"/>
    <protectedRange password="DFE9" sqref="C4" name="Alue1"/>
  </protectedRange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65536">
      <selection activeCell="C2" sqref="A1:IV16384"/>
    </sheetView>
  </sheetViews>
  <sheetFormatPr defaultColWidth="9.140625" defaultRowHeight="12.75" zeroHeight="1"/>
  <sheetData>
    <row r="1" spans="1:20" ht="12.75" hidden="1">
      <c r="A1" s="4"/>
      <c r="B1" s="4"/>
      <c r="C1" s="4"/>
      <c r="D1" s="4"/>
      <c r="E1" s="4"/>
      <c r="F1" s="4"/>
      <c r="G1" s="4"/>
      <c r="H1" s="4"/>
      <c r="I1" s="4" t="s">
        <v>3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hidden="1">
      <c r="A2" s="5"/>
      <c r="B2" s="5"/>
      <c r="C2" s="5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hidden="1">
      <c r="A3" s="4"/>
      <c r="B3" s="4"/>
      <c r="C3" s="4"/>
      <c r="D3" s="4"/>
      <c r="E3" s="4"/>
      <c r="F3" s="4"/>
      <c r="G3" s="4"/>
      <c r="H3" s="5" t="s">
        <v>5</v>
      </c>
      <c r="I3" s="5"/>
      <c r="J3" s="6">
        <v>0.3</v>
      </c>
      <c r="K3" s="6">
        <v>0.4</v>
      </c>
      <c r="L3" s="6">
        <v>0.5</v>
      </c>
      <c r="M3" s="6">
        <v>0.6</v>
      </c>
      <c r="N3" s="6">
        <v>0.75</v>
      </c>
      <c r="O3" s="6">
        <v>1</v>
      </c>
      <c r="P3" s="6">
        <v>1.25</v>
      </c>
      <c r="Q3" s="6">
        <v>1.5</v>
      </c>
      <c r="R3" s="6">
        <v>1.75</v>
      </c>
      <c r="S3" s="7">
        <v>2</v>
      </c>
      <c r="T3" s="6">
        <v>2.25</v>
      </c>
    </row>
    <row r="4" spans="1:20" ht="12.75" hidden="1">
      <c r="A4" s="4"/>
      <c r="B4" s="4"/>
      <c r="C4" s="9"/>
      <c r="D4" s="9"/>
      <c r="E4" s="9"/>
      <c r="F4" s="9"/>
      <c r="G4" s="4"/>
      <c r="H4" s="5">
        <v>1.5</v>
      </c>
      <c r="I4" s="25">
        <v>35000</v>
      </c>
      <c r="J4" s="25">
        <f>2.1</f>
        <v>2.1</v>
      </c>
      <c r="K4" s="25">
        <f>J4-(J4-M4)*0.33</f>
        <v>1.935</v>
      </c>
      <c r="L4" s="25">
        <f>J4-(J4-M4)*0.66</f>
        <v>1.77</v>
      </c>
      <c r="M4" s="25">
        <v>1.6</v>
      </c>
      <c r="N4" s="25">
        <f>O4+(M4-O4)/2</f>
        <v>1.375</v>
      </c>
      <c r="O4" s="25">
        <v>1.15</v>
      </c>
      <c r="P4" s="25">
        <f>Q4+(O4-Q4)/2</f>
        <v>0.9249999999999999</v>
      </c>
      <c r="Q4" s="26">
        <v>0.7</v>
      </c>
      <c r="R4" s="25">
        <v>0.2</v>
      </c>
      <c r="S4" s="25">
        <v>0</v>
      </c>
      <c r="T4" s="25">
        <v>0</v>
      </c>
    </row>
    <row r="5" spans="1:20" ht="12.75" hidden="1">
      <c r="A5" s="4"/>
      <c r="B5" s="4"/>
      <c r="C5" s="9"/>
      <c r="D5" s="9"/>
      <c r="E5" s="9"/>
      <c r="F5" s="9"/>
      <c r="G5" s="4"/>
      <c r="H5" s="5">
        <v>1.5</v>
      </c>
      <c r="I5" s="5">
        <v>36000</v>
      </c>
      <c r="J5" s="5">
        <f aca="true" t="shared" si="0" ref="J5:T5">(J4+(J9-J4)*0.2)</f>
        <v>2.14</v>
      </c>
      <c r="K5" s="5">
        <f t="shared" si="0"/>
        <v>1.975</v>
      </c>
      <c r="L5" s="5">
        <f t="shared" si="0"/>
        <v>1.81</v>
      </c>
      <c r="M5" s="5">
        <f t="shared" si="0"/>
        <v>1.6400000000000001</v>
      </c>
      <c r="N5" s="5">
        <f t="shared" si="0"/>
        <v>1.42</v>
      </c>
      <c r="O5" s="5">
        <f t="shared" si="0"/>
        <v>1.2</v>
      </c>
      <c r="P5" s="5">
        <f t="shared" si="0"/>
        <v>0.9749999999999999</v>
      </c>
      <c r="Q5" s="5">
        <f t="shared" si="0"/>
        <v>0.75</v>
      </c>
      <c r="R5" s="5">
        <f t="shared" si="0"/>
        <v>0.25</v>
      </c>
      <c r="S5" s="5">
        <f t="shared" si="0"/>
        <v>0</v>
      </c>
      <c r="T5" s="5">
        <f t="shared" si="0"/>
        <v>0</v>
      </c>
    </row>
    <row r="6" spans="1:20" ht="12.75" hidden="1">
      <c r="A6" s="4"/>
      <c r="B6" s="4"/>
      <c r="C6" s="4"/>
      <c r="D6" s="4"/>
      <c r="E6" s="4"/>
      <c r="F6" s="4"/>
      <c r="G6" s="4"/>
      <c r="H6" s="5">
        <v>1.5</v>
      </c>
      <c r="I6" s="5">
        <v>37000</v>
      </c>
      <c r="J6" s="5">
        <f aca="true" t="shared" si="1" ref="J6:T6">(J$4+(J$9-J$4)*0.4)</f>
        <v>2.18</v>
      </c>
      <c r="K6" s="5">
        <f t="shared" si="1"/>
        <v>2.015</v>
      </c>
      <c r="L6" s="5">
        <f t="shared" si="1"/>
        <v>1.85</v>
      </c>
      <c r="M6" s="5">
        <f t="shared" si="1"/>
        <v>1.6800000000000002</v>
      </c>
      <c r="N6" s="5">
        <f t="shared" si="1"/>
        <v>1.465</v>
      </c>
      <c r="O6" s="5">
        <f t="shared" si="1"/>
        <v>1.25</v>
      </c>
      <c r="P6" s="5">
        <f t="shared" si="1"/>
        <v>1.025</v>
      </c>
      <c r="Q6" s="5">
        <f t="shared" si="1"/>
        <v>0.7999999999999999</v>
      </c>
      <c r="R6" s="5">
        <f t="shared" si="1"/>
        <v>0.30000000000000004</v>
      </c>
      <c r="S6" s="5">
        <f t="shared" si="1"/>
        <v>0</v>
      </c>
      <c r="T6" s="5">
        <f t="shared" si="1"/>
        <v>0</v>
      </c>
    </row>
    <row r="7" spans="1:20" ht="12.75" hidden="1">
      <c r="A7" s="4"/>
      <c r="B7" s="4"/>
      <c r="C7" s="4"/>
      <c r="D7" s="4"/>
      <c r="E7" s="4"/>
      <c r="F7" s="4"/>
      <c r="G7" s="4"/>
      <c r="H7" s="5">
        <v>1.5</v>
      </c>
      <c r="I7" s="5">
        <v>38000</v>
      </c>
      <c r="J7" s="5">
        <f aca="true" t="shared" si="2" ref="J7:T7">(J$4+(J$9-J$4)*0.6)</f>
        <v>2.2199999999999998</v>
      </c>
      <c r="K7" s="5">
        <f t="shared" si="2"/>
        <v>2.0549999999999997</v>
      </c>
      <c r="L7" s="5">
        <f t="shared" si="2"/>
        <v>1.89</v>
      </c>
      <c r="M7" s="5">
        <f t="shared" si="2"/>
        <v>1.72</v>
      </c>
      <c r="N7" s="5">
        <f t="shared" si="2"/>
        <v>1.51</v>
      </c>
      <c r="O7" s="5">
        <f t="shared" si="2"/>
        <v>1.2999999999999998</v>
      </c>
      <c r="P7" s="5">
        <f t="shared" si="2"/>
        <v>1.075</v>
      </c>
      <c r="Q7" s="5">
        <f t="shared" si="2"/>
        <v>0.85</v>
      </c>
      <c r="R7" s="5">
        <f t="shared" si="2"/>
        <v>0.35</v>
      </c>
      <c r="S7" s="5">
        <f t="shared" si="2"/>
        <v>0</v>
      </c>
      <c r="T7" s="5">
        <f t="shared" si="2"/>
        <v>0</v>
      </c>
    </row>
    <row r="8" spans="1:20" ht="12.75" hidden="1">
      <c r="A8" s="10"/>
      <c r="B8" s="4"/>
      <c r="C8" s="4"/>
      <c r="D8" s="4"/>
      <c r="E8" s="4"/>
      <c r="F8" s="4" t="s">
        <v>12</v>
      </c>
      <c r="G8" s="11"/>
      <c r="H8" s="5">
        <v>1.5</v>
      </c>
      <c r="I8" s="5">
        <v>39000</v>
      </c>
      <c r="J8" s="5">
        <f aca="true" t="shared" si="3" ref="J8:T8">(J$4+(J$9-J$4)*0.8)</f>
        <v>2.26</v>
      </c>
      <c r="K8" s="5">
        <f t="shared" si="3"/>
        <v>2.0949999999999998</v>
      </c>
      <c r="L8" s="5">
        <f t="shared" si="3"/>
        <v>1.93</v>
      </c>
      <c r="M8" s="5">
        <f t="shared" si="3"/>
        <v>1.76</v>
      </c>
      <c r="N8" s="5">
        <f t="shared" si="3"/>
        <v>1.5550000000000002</v>
      </c>
      <c r="O8" s="5">
        <f t="shared" si="3"/>
        <v>1.3499999999999999</v>
      </c>
      <c r="P8" s="5">
        <f t="shared" si="3"/>
        <v>1.1249999999999998</v>
      </c>
      <c r="Q8" s="5">
        <f t="shared" si="3"/>
        <v>0.8999999999999999</v>
      </c>
      <c r="R8" s="5">
        <f t="shared" si="3"/>
        <v>0.4</v>
      </c>
      <c r="S8" s="5">
        <f t="shared" si="3"/>
        <v>0</v>
      </c>
      <c r="T8" s="5">
        <f t="shared" si="3"/>
        <v>0</v>
      </c>
    </row>
    <row r="9" spans="1:20" ht="12.75" hidden="1">
      <c r="A9" s="12">
        <f>J96*0.035*1000</f>
        <v>73.50000000000001</v>
      </c>
      <c r="B9" s="4"/>
      <c r="C9" s="4"/>
      <c r="D9" s="9" t="s">
        <v>2</v>
      </c>
      <c r="E9" s="12">
        <f>ROUNDUP(A9-1,-1)</f>
        <v>80</v>
      </c>
      <c r="F9" s="13">
        <f>LOOKUP(E9,E$22:E$43,F$22:F$43)</f>
        <v>80</v>
      </c>
      <c r="G9" s="11"/>
      <c r="H9" s="5">
        <v>1.5</v>
      </c>
      <c r="I9" s="25">
        <f>I4+5000</f>
        <v>40000</v>
      </c>
      <c r="J9" s="25">
        <v>2.3</v>
      </c>
      <c r="K9" s="25">
        <f>J9-(J9-M9)*0.33</f>
        <v>2.135</v>
      </c>
      <c r="L9" s="25">
        <f>J9-(J9-M9)*0.66</f>
        <v>1.97</v>
      </c>
      <c r="M9" s="25">
        <v>1.8</v>
      </c>
      <c r="N9" s="25">
        <f>O9+(M9-O9)/2</f>
        <v>1.6</v>
      </c>
      <c r="O9" s="25">
        <v>1.4</v>
      </c>
      <c r="P9" s="25">
        <f>Q9+(O9-Q9)/2</f>
        <v>1.1749999999999998</v>
      </c>
      <c r="Q9" s="25">
        <v>0.95</v>
      </c>
      <c r="R9" s="25">
        <v>0.45</v>
      </c>
      <c r="S9" s="25">
        <v>0</v>
      </c>
      <c r="T9" s="25">
        <v>0</v>
      </c>
    </row>
    <row r="10" spans="1:20" ht="12.75" hidden="1">
      <c r="A10" s="12">
        <f>A9*0.8</f>
        <v>58.80000000000001</v>
      </c>
      <c r="B10" s="4"/>
      <c r="C10" s="4"/>
      <c r="D10" s="9" t="s">
        <v>2</v>
      </c>
      <c r="E10" s="12">
        <f>ROUNDUP(A10-1,-1)</f>
        <v>60</v>
      </c>
      <c r="F10" s="13">
        <f>LOOKUP(E10,E$46:E$67,F$46:F$67)</f>
        <v>60</v>
      </c>
      <c r="G10" s="11"/>
      <c r="H10" s="5">
        <v>1.5</v>
      </c>
      <c r="I10" s="5">
        <v>41000</v>
      </c>
      <c r="J10" s="5">
        <f aca="true" t="shared" si="4" ref="J10:T10">(J$9+(J$14-J$9)*0.2)</f>
        <v>2.36</v>
      </c>
      <c r="K10" s="5">
        <f t="shared" si="4"/>
        <v>2.2016</v>
      </c>
      <c r="L10" s="5">
        <f t="shared" si="4"/>
        <v>2.0432</v>
      </c>
      <c r="M10" s="5">
        <f t="shared" si="4"/>
        <v>1.8800000000000001</v>
      </c>
      <c r="N10" s="5">
        <f t="shared" si="4"/>
        <v>1.675</v>
      </c>
      <c r="O10" s="5">
        <f t="shared" si="4"/>
        <v>1.47</v>
      </c>
      <c r="P10" s="5">
        <f t="shared" si="4"/>
        <v>1.2399999999999998</v>
      </c>
      <c r="Q10" s="5">
        <f t="shared" si="4"/>
        <v>1.01</v>
      </c>
      <c r="R10" s="5">
        <f t="shared" si="4"/>
        <v>0.51</v>
      </c>
      <c r="S10" s="5">
        <f t="shared" si="4"/>
        <v>0.05</v>
      </c>
      <c r="T10" s="5">
        <f t="shared" si="4"/>
        <v>0</v>
      </c>
    </row>
    <row r="11" spans="1:20" ht="12.75" hidden="1">
      <c r="A11" s="12">
        <f>A9*1.4</f>
        <v>102.90000000000002</v>
      </c>
      <c r="B11" s="4"/>
      <c r="C11" s="4"/>
      <c r="D11" s="9" t="s">
        <v>2</v>
      </c>
      <c r="E11" s="12">
        <f>ROUNDUP(A11-1,-1)</f>
        <v>110</v>
      </c>
      <c r="F11" s="13" t="str">
        <f>LOOKUP(E11,E$22:E$43,F$22:F$43)</f>
        <v>(60+60)</v>
      </c>
      <c r="G11" s="14"/>
      <c r="H11" s="5">
        <v>1.5</v>
      </c>
      <c r="I11" s="5">
        <v>42000</v>
      </c>
      <c r="J11" s="5">
        <f aca="true" t="shared" si="5" ref="J11:T11">(J$9+(J$14-J$9)*0.4)</f>
        <v>2.42</v>
      </c>
      <c r="K11" s="5">
        <f t="shared" si="5"/>
        <v>2.2681999999999998</v>
      </c>
      <c r="L11" s="5">
        <f t="shared" si="5"/>
        <v>2.1164</v>
      </c>
      <c r="M11" s="5">
        <f t="shared" si="5"/>
        <v>1.9600000000000002</v>
      </c>
      <c r="N11" s="5">
        <f t="shared" si="5"/>
        <v>1.75</v>
      </c>
      <c r="O11" s="5">
        <f t="shared" si="5"/>
        <v>1.54</v>
      </c>
      <c r="P11" s="5">
        <f t="shared" si="5"/>
        <v>1.305</v>
      </c>
      <c r="Q11" s="5">
        <f t="shared" si="5"/>
        <v>1.07</v>
      </c>
      <c r="R11" s="5">
        <f t="shared" si="5"/>
        <v>0.5700000000000001</v>
      </c>
      <c r="S11" s="5">
        <f t="shared" si="5"/>
        <v>0.1</v>
      </c>
      <c r="T11" s="5">
        <f t="shared" si="5"/>
        <v>0</v>
      </c>
    </row>
    <row r="12" spans="1:20" ht="12.75" hidden="1">
      <c r="A12" s="12">
        <f>A10*1.4</f>
        <v>82.32000000000001</v>
      </c>
      <c r="B12" s="4"/>
      <c r="C12" s="4"/>
      <c r="D12" s="9" t="s">
        <v>2</v>
      </c>
      <c r="E12" s="12">
        <f>ROUNDUP(A12-1,-1)</f>
        <v>90</v>
      </c>
      <c r="F12" s="13">
        <f>LOOKUP(E12,E$46:E$67,F$46:F$67)</f>
        <v>100</v>
      </c>
      <c r="G12" s="11"/>
      <c r="H12" s="5">
        <v>1.5</v>
      </c>
      <c r="I12" s="5">
        <v>43000</v>
      </c>
      <c r="J12" s="5">
        <f aca="true" t="shared" si="6" ref="J12:T12">(J$9+(J$14-J$9)*0.6)</f>
        <v>2.48</v>
      </c>
      <c r="K12" s="5">
        <f t="shared" si="6"/>
        <v>2.3348</v>
      </c>
      <c r="L12" s="5">
        <f t="shared" si="6"/>
        <v>2.1896</v>
      </c>
      <c r="M12" s="5">
        <f t="shared" si="6"/>
        <v>2.04</v>
      </c>
      <c r="N12" s="5">
        <f t="shared" si="6"/>
        <v>1.8250000000000002</v>
      </c>
      <c r="O12" s="5">
        <f t="shared" si="6"/>
        <v>1.6099999999999999</v>
      </c>
      <c r="P12" s="5">
        <f t="shared" si="6"/>
        <v>1.3699999999999999</v>
      </c>
      <c r="Q12" s="5">
        <f t="shared" si="6"/>
        <v>1.13</v>
      </c>
      <c r="R12" s="5">
        <f t="shared" si="6"/>
        <v>0.63</v>
      </c>
      <c r="S12" s="5">
        <f t="shared" si="6"/>
        <v>0.15</v>
      </c>
      <c r="T12" s="5">
        <f t="shared" si="6"/>
        <v>0</v>
      </c>
    </row>
    <row r="13" spans="1:20" ht="12.75" hidden="1">
      <c r="A13" s="24">
        <f>M96*0.034*1000</f>
        <v>0</v>
      </c>
      <c r="B13" s="4"/>
      <c r="C13" s="9"/>
      <c r="D13" s="9" t="s">
        <v>2</v>
      </c>
      <c r="E13" s="12">
        <f>ROUNDUP(A13-1,-1)</f>
        <v>-10</v>
      </c>
      <c r="F13" s="13">
        <f>LOOKUP(E13,E$46:E$67,F$46:F$67)</f>
        <v>0</v>
      </c>
      <c r="G13" s="9"/>
      <c r="H13" s="5">
        <v>1.5</v>
      </c>
      <c r="I13" s="5">
        <v>44000</v>
      </c>
      <c r="J13" s="5">
        <f aca="true" t="shared" si="7" ref="J13:T13">(J$9+(J$14-J$9)*0.8)</f>
        <v>2.54</v>
      </c>
      <c r="K13" s="5">
        <f t="shared" si="7"/>
        <v>2.4013999999999998</v>
      </c>
      <c r="L13" s="5">
        <f t="shared" si="7"/>
        <v>2.2628000000000004</v>
      </c>
      <c r="M13" s="5">
        <f t="shared" si="7"/>
        <v>2.12</v>
      </c>
      <c r="N13" s="5">
        <f t="shared" si="7"/>
        <v>1.9000000000000001</v>
      </c>
      <c r="O13" s="5">
        <f t="shared" si="7"/>
        <v>1.68</v>
      </c>
      <c r="P13" s="5">
        <f t="shared" si="7"/>
        <v>1.435</v>
      </c>
      <c r="Q13" s="5">
        <f t="shared" si="7"/>
        <v>1.19</v>
      </c>
      <c r="R13" s="5">
        <f t="shared" si="7"/>
        <v>0.69</v>
      </c>
      <c r="S13" s="5">
        <f t="shared" si="7"/>
        <v>0.2</v>
      </c>
      <c r="T13" s="5">
        <f t="shared" si="7"/>
        <v>0</v>
      </c>
    </row>
    <row r="14" spans="1:20" ht="12.75" hidden="1">
      <c r="A14" s="4"/>
      <c r="B14" s="4"/>
      <c r="C14" s="4"/>
      <c r="D14" s="4"/>
      <c r="E14" s="4"/>
      <c r="F14" s="4"/>
      <c r="G14" s="4"/>
      <c r="H14" s="5">
        <v>1.5</v>
      </c>
      <c r="I14" s="25">
        <f>I9+5000</f>
        <v>45000</v>
      </c>
      <c r="J14" s="25">
        <v>2.6</v>
      </c>
      <c r="K14" s="25">
        <f>J14-(J14-M14)*0.33</f>
        <v>2.468</v>
      </c>
      <c r="L14" s="25">
        <f>J14-(J14-M14)*0.66</f>
        <v>2.3360000000000003</v>
      </c>
      <c r="M14" s="25">
        <v>2.2</v>
      </c>
      <c r="N14" s="25">
        <f>O14+(M14-O14)/2</f>
        <v>1.975</v>
      </c>
      <c r="O14" s="25">
        <v>1.75</v>
      </c>
      <c r="P14" s="25">
        <f>Q14+(O14-Q14)/2</f>
        <v>1.5</v>
      </c>
      <c r="Q14" s="25">
        <v>1.25</v>
      </c>
      <c r="R14" s="25">
        <v>0.75</v>
      </c>
      <c r="S14" s="25">
        <v>0.25</v>
      </c>
      <c r="T14" s="25">
        <v>0</v>
      </c>
    </row>
    <row r="15" spans="1:20" ht="12.75" hidden="1">
      <c r="A15" s="4"/>
      <c r="B15" s="4"/>
      <c r="C15" s="4"/>
      <c r="D15" s="4"/>
      <c r="E15" s="4"/>
      <c r="F15" s="4"/>
      <c r="G15" s="4"/>
      <c r="H15" s="5">
        <v>1.5</v>
      </c>
      <c r="I15" s="5">
        <v>46000</v>
      </c>
      <c r="J15" s="5">
        <f aca="true" t="shared" si="8" ref="J15:T15">(J$14+(J$19-J$14)*0.2)</f>
        <v>2.68</v>
      </c>
      <c r="K15" s="5">
        <f t="shared" si="8"/>
        <v>2.5348</v>
      </c>
      <c r="L15" s="5">
        <f t="shared" si="8"/>
        <v>2.3896</v>
      </c>
      <c r="M15" s="5">
        <f t="shared" si="8"/>
        <v>2.24</v>
      </c>
      <c r="N15" s="5">
        <f t="shared" si="8"/>
        <v>2.02</v>
      </c>
      <c r="O15" s="5">
        <f t="shared" si="8"/>
        <v>1.8</v>
      </c>
      <c r="P15" s="5">
        <f t="shared" si="8"/>
        <v>1.55</v>
      </c>
      <c r="Q15" s="5">
        <f t="shared" si="8"/>
        <v>1.3</v>
      </c>
      <c r="R15" s="5">
        <f t="shared" si="8"/>
        <v>0.8</v>
      </c>
      <c r="S15" s="5">
        <f t="shared" si="8"/>
        <v>0.3</v>
      </c>
      <c r="T15" s="5">
        <f t="shared" si="8"/>
        <v>0</v>
      </c>
    </row>
    <row r="16" spans="1:20" ht="12.75" hidden="1">
      <c r="A16" s="4"/>
      <c r="B16" s="4"/>
      <c r="C16" s="4"/>
      <c r="D16" s="4"/>
      <c r="E16" s="4"/>
      <c r="F16" s="4"/>
      <c r="G16" s="4"/>
      <c r="H16" s="5">
        <v>1.5</v>
      </c>
      <c r="I16" s="5">
        <v>47000</v>
      </c>
      <c r="J16" s="5">
        <f aca="true" t="shared" si="9" ref="J16:T16">(J$14+(J$19-J$14)*0.4)</f>
        <v>2.7600000000000002</v>
      </c>
      <c r="K16" s="5">
        <f t="shared" si="9"/>
        <v>2.6016</v>
      </c>
      <c r="L16" s="5">
        <f t="shared" si="9"/>
        <v>2.4432</v>
      </c>
      <c r="M16" s="5">
        <f t="shared" si="9"/>
        <v>2.2800000000000002</v>
      </c>
      <c r="N16" s="5">
        <f t="shared" si="9"/>
        <v>2.065</v>
      </c>
      <c r="O16" s="5">
        <f t="shared" si="9"/>
        <v>1.85</v>
      </c>
      <c r="P16" s="5">
        <f t="shared" si="9"/>
        <v>1.6</v>
      </c>
      <c r="Q16" s="5">
        <f t="shared" si="9"/>
        <v>1.35</v>
      </c>
      <c r="R16" s="5">
        <f t="shared" si="9"/>
        <v>0.85</v>
      </c>
      <c r="S16" s="5">
        <f t="shared" si="9"/>
        <v>0.35</v>
      </c>
      <c r="T16" s="5">
        <f t="shared" si="9"/>
        <v>0</v>
      </c>
    </row>
    <row r="17" spans="1:20" ht="12.75" hidden="1">
      <c r="A17" s="4"/>
      <c r="B17" s="4"/>
      <c r="C17" s="4"/>
      <c r="D17" s="4"/>
      <c r="E17" s="4"/>
      <c r="F17" s="4"/>
      <c r="G17" s="4"/>
      <c r="H17" s="5">
        <v>1.5</v>
      </c>
      <c r="I17" s="5">
        <v>48000</v>
      </c>
      <c r="J17" s="5">
        <f aca="true" t="shared" si="10" ref="J17:T17">(J$14+(J$19-J$14)*0.6)</f>
        <v>2.84</v>
      </c>
      <c r="K17" s="5">
        <f t="shared" si="10"/>
        <v>2.6684</v>
      </c>
      <c r="L17" s="5">
        <f t="shared" si="10"/>
        <v>2.4968000000000004</v>
      </c>
      <c r="M17" s="5">
        <f t="shared" si="10"/>
        <v>2.32</v>
      </c>
      <c r="N17" s="5">
        <f t="shared" si="10"/>
        <v>2.1100000000000003</v>
      </c>
      <c r="O17" s="5">
        <f t="shared" si="10"/>
        <v>1.9</v>
      </c>
      <c r="P17" s="5">
        <f t="shared" si="10"/>
        <v>1.65</v>
      </c>
      <c r="Q17" s="5">
        <f t="shared" si="10"/>
        <v>1.4</v>
      </c>
      <c r="R17" s="5">
        <f t="shared" si="10"/>
        <v>0.9</v>
      </c>
      <c r="S17" s="5">
        <f t="shared" si="10"/>
        <v>0.4</v>
      </c>
      <c r="T17" s="5">
        <f t="shared" si="10"/>
        <v>0</v>
      </c>
    </row>
    <row r="18" spans="1:20" ht="12.75" hidden="1">
      <c r="A18" s="4"/>
      <c r="B18" s="4"/>
      <c r="C18" s="4"/>
      <c r="D18" s="4"/>
      <c r="E18" s="4"/>
      <c r="F18" s="4"/>
      <c r="G18" s="4"/>
      <c r="H18" s="5">
        <v>1.5</v>
      </c>
      <c r="I18" s="5">
        <v>49000</v>
      </c>
      <c r="J18" s="5">
        <f aca="true" t="shared" si="11" ref="J18:T18">(J$14+(J$19-J$14)*0.8)</f>
        <v>2.92</v>
      </c>
      <c r="K18" s="5">
        <f t="shared" si="11"/>
        <v>2.7352</v>
      </c>
      <c r="L18" s="5">
        <f t="shared" si="11"/>
        <v>2.5504000000000002</v>
      </c>
      <c r="M18" s="5">
        <f t="shared" si="11"/>
        <v>2.36</v>
      </c>
      <c r="N18" s="5">
        <f t="shared" si="11"/>
        <v>2.1550000000000002</v>
      </c>
      <c r="O18" s="5">
        <f t="shared" si="11"/>
        <v>1.95</v>
      </c>
      <c r="P18" s="5">
        <f t="shared" si="11"/>
        <v>1.7</v>
      </c>
      <c r="Q18" s="5">
        <f t="shared" si="11"/>
        <v>1.45</v>
      </c>
      <c r="R18" s="5">
        <f t="shared" si="11"/>
        <v>0.95</v>
      </c>
      <c r="S18" s="5">
        <f t="shared" si="11"/>
        <v>0.45</v>
      </c>
      <c r="T18" s="5">
        <f t="shared" si="11"/>
        <v>0</v>
      </c>
    </row>
    <row r="19" spans="1:20" ht="12.75" hidden="1">
      <c r="A19" s="4"/>
      <c r="B19" s="4"/>
      <c r="C19" s="4"/>
      <c r="D19" s="4"/>
      <c r="E19" s="4"/>
      <c r="F19" s="4"/>
      <c r="G19" s="4"/>
      <c r="H19" s="5">
        <v>1.5</v>
      </c>
      <c r="I19" s="25">
        <f>I14+5000</f>
        <v>50000</v>
      </c>
      <c r="J19" s="31">
        <v>3</v>
      </c>
      <c r="K19" s="25">
        <f>J19-(J19-M19)*0.33</f>
        <v>2.802</v>
      </c>
      <c r="L19" s="25">
        <f>J19-(J19-M19)*0.66</f>
        <v>2.604</v>
      </c>
      <c r="M19" s="25">
        <v>2.4</v>
      </c>
      <c r="N19" s="25">
        <f>O19+(M19-O19)/2</f>
        <v>2.2</v>
      </c>
      <c r="O19" s="25">
        <v>2</v>
      </c>
      <c r="P19" s="25">
        <f>Q19+(O19-Q19)/2</f>
        <v>1.75</v>
      </c>
      <c r="Q19" s="25">
        <v>1.5</v>
      </c>
      <c r="R19" s="25">
        <v>1</v>
      </c>
      <c r="S19" s="25">
        <v>0.5</v>
      </c>
      <c r="T19" s="25">
        <v>0</v>
      </c>
    </row>
    <row r="20" spans="1:20" ht="12.75" hidden="1">
      <c r="A20" s="4"/>
      <c r="B20" s="4"/>
      <c r="C20" s="4"/>
      <c r="D20" s="4"/>
      <c r="E20" s="4"/>
      <c r="F20" s="4"/>
      <c r="G20" s="4"/>
      <c r="H20" s="5">
        <v>1.5</v>
      </c>
      <c r="I20" s="5">
        <v>51000</v>
      </c>
      <c r="J20" s="5">
        <f aca="true" t="shared" si="12" ref="J20:T20">(J$19+(J$24-J$19)*0.2)</f>
        <v>3.06</v>
      </c>
      <c r="K20" s="5">
        <f t="shared" si="12"/>
        <v>2.8653</v>
      </c>
      <c r="L20" s="5">
        <f t="shared" si="12"/>
        <v>2.6706</v>
      </c>
      <c r="M20" s="5">
        <f t="shared" si="12"/>
        <v>2.4699999999999998</v>
      </c>
      <c r="N20" s="5">
        <f t="shared" si="12"/>
        <v>2.2600000000000002</v>
      </c>
      <c r="O20" s="5">
        <f t="shared" si="12"/>
        <v>2.05</v>
      </c>
      <c r="P20" s="5">
        <f t="shared" si="12"/>
        <v>1.8</v>
      </c>
      <c r="Q20" s="5">
        <f t="shared" si="12"/>
        <v>1.55</v>
      </c>
      <c r="R20" s="5">
        <f t="shared" si="12"/>
        <v>1.04</v>
      </c>
      <c r="S20" s="5">
        <f t="shared" si="12"/>
        <v>0.55</v>
      </c>
      <c r="T20" s="5">
        <f t="shared" si="12"/>
        <v>0.05</v>
      </c>
    </row>
    <row r="21" spans="1:20" ht="12.75" hidden="1">
      <c r="A21" s="4"/>
      <c r="B21" s="4"/>
      <c r="C21" s="4"/>
      <c r="D21" s="4"/>
      <c r="E21" s="4"/>
      <c r="F21" s="4" t="s">
        <v>18</v>
      </c>
      <c r="G21" s="4"/>
      <c r="H21" s="5">
        <v>1.5</v>
      </c>
      <c r="I21" s="5">
        <v>52000</v>
      </c>
      <c r="J21" s="5">
        <f aca="true" t="shared" si="13" ref="J21:T21">(J$19+(J$24-J$19)*0.4)</f>
        <v>3.12</v>
      </c>
      <c r="K21" s="5">
        <f t="shared" si="13"/>
        <v>2.9286</v>
      </c>
      <c r="L21" s="5">
        <f t="shared" si="13"/>
        <v>2.7372</v>
      </c>
      <c r="M21" s="5">
        <f t="shared" si="13"/>
        <v>2.54</v>
      </c>
      <c r="N21" s="5">
        <f t="shared" si="13"/>
        <v>2.3200000000000003</v>
      </c>
      <c r="O21" s="5">
        <f t="shared" si="13"/>
        <v>2.1</v>
      </c>
      <c r="P21" s="5">
        <f t="shared" si="13"/>
        <v>1.85</v>
      </c>
      <c r="Q21" s="5">
        <f t="shared" si="13"/>
        <v>1.6</v>
      </c>
      <c r="R21" s="5">
        <f t="shared" si="13"/>
        <v>1.08</v>
      </c>
      <c r="S21" s="5">
        <f t="shared" si="13"/>
        <v>0.6</v>
      </c>
      <c r="T21" s="5">
        <f t="shared" si="13"/>
        <v>0.1</v>
      </c>
    </row>
    <row r="22" spans="1:20" ht="12.75" hidden="1">
      <c r="A22" s="4"/>
      <c r="B22" s="4"/>
      <c r="C22" s="4"/>
      <c r="D22" s="4"/>
      <c r="E22" s="4">
        <v>-10</v>
      </c>
      <c r="F22" s="4">
        <v>30</v>
      </c>
      <c r="G22" s="4"/>
      <c r="H22" s="5">
        <v>1.5</v>
      </c>
      <c r="I22" s="5">
        <v>53000</v>
      </c>
      <c r="J22" s="5">
        <f aca="true" t="shared" si="14" ref="J22:T22">(J$19+(J$24-J$19)*0.6)</f>
        <v>3.1799999999999997</v>
      </c>
      <c r="K22" s="5">
        <f t="shared" si="14"/>
        <v>2.9919000000000002</v>
      </c>
      <c r="L22" s="5">
        <f t="shared" si="14"/>
        <v>2.8038</v>
      </c>
      <c r="M22" s="5">
        <f t="shared" si="14"/>
        <v>2.61</v>
      </c>
      <c r="N22" s="5">
        <f t="shared" si="14"/>
        <v>2.38</v>
      </c>
      <c r="O22" s="5">
        <f t="shared" si="14"/>
        <v>2.15</v>
      </c>
      <c r="P22" s="5">
        <f t="shared" si="14"/>
        <v>1.9</v>
      </c>
      <c r="Q22" s="5">
        <f t="shared" si="14"/>
        <v>1.65</v>
      </c>
      <c r="R22" s="5">
        <f t="shared" si="14"/>
        <v>1.1199999999999999</v>
      </c>
      <c r="S22" s="5">
        <f t="shared" si="14"/>
        <v>0.65</v>
      </c>
      <c r="T22" s="5">
        <f t="shared" si="14"/>
        <v>0.15</v>
      </c>
    </row>
    <row r="23" spans="1:20" ht="12.75" hidden="1">
      <c r="A23" s="4"/>
      <c r="B23" s="4"/>
      <c r="C23" s="4"/>
      <c r="D23" s="4"/>
      <c r="E23" s="4">
        <v>0</v>
      </c>
      <c r="F23" s="4">
        <v>30</v>
      </c>
      <c r="G23" s="4"/>
      <c r="H23" s="5">
        <v>1.5</v>
      </c>
      <c r="I23" s="5">
        <v>54000</v>
      </c>
      <c r="J23" s="5">
        <f aca="true" t="shared" si="15" ref="J23:T23">(J$19+(J$24-J$19)*0.8)</f>
        <v>3.2399999999999998</v>
      </c>
      <c r="K23" s="5">
        <f t="shared" si="15"/>
        <v>3.0552</v>
      </c>
      <c r="L23" s="5">
        <f t="shared" si="15"/>
        <v>2.8704</v>
      </c>
      <c r="M23" s="5">
        <f t="shared" si="15"/>
        <v>2.68</v>
      </c>
      <c r="N23" s="5">
        <f t="shared" si="15"/>
        <v>2.44</v>
      </c>
      <c r="O23" s="5">
        <f t="shared" si="15"/>
        <v>2.2</v>
      </c>
      <c r="P23" s="5">
        <f t="shared" si="15"/>
        <v>1.95</v>
      </c>
      <c r="Q23" s="5">
        <f t="shared" si="15"/>
        <v>1.7</v>
      </c>
      <c r="R23" s="5">
        <f t="shared" si="15"/>
        <v>1.16</v>
      </c>
      <c r="S23" s="5">
        <f t="shared" si="15"/>
        <v>0.7</v>
      </c>
      <c r="T23" s="5">
        <f t="shared" si="15"/>
        <v>0.2</v>
      </c>
    </row>
    <row r="24" spans="1:20" ht="12.75" hidden="1">
      <c r="A24" s="4"/>
      <c r="B24" s="4"/>
      <c r="C24" s="4"/>
      <c r="D24" s="4"/>
      <c r="E24" s="4">
        <v>10</v>
      </c>
      <c r="F24" s="4">
        <v>30</v>
      </c>
      <c r="G24" s="4"/>
      <c r="H24" s="5">
        <v>2</v>
      </c>
      <c r="I24" s="25">
        <f>I19+5000</f>
        <v>55000</v>
      </c>
      <c r="J24" s="25">
        <v>3.3</v>
      </c>
      <c r="K24" s="25">
        <f>J24-(J24-M24)*0.33</f>
        <v>3.1185</v>
      </c>
      <c r="L24" s="25">
        <f>J24-(J24-M24)*0.66</f>
        <v>2.937</v>
      </c>
      <c r="M24" s="25">
        <v>2.75</v>
      </c>
      <c r="N24" s="25">
        <f>O24+(M24-O24)/2</f>
        <v>2.5</v>
      </c>
      <c r="O24" s="25">
        <v>2.25</v>
      </c>
      <c r="P24" s="25">
        <f>Q24+(O24-Q24)/2</f>
        <v>2</v>
      </c>
      <c r="Q24" s="25">
        <v>1.75</v>
      </c>
      <c r="R24" s="25">
        <v>1.2</v>
      </c>
      <c r="S24" s="25">
        <v>0.75</v>
      </c>
      <c r="T24" s="25">
        <v>0.25</v>
      </c>
    </row>
    <row r="25" spans="1:20" ht="12.75" hidden="1">
      <c r="A25" s="4"/>
      <c r="B25" s="4"/>
      <c r="C25" s="4"/>
      <c r="D25" s="4"/>
      <c r="E25" s="4">
        <v>20</v>
      </c>
      <c r="F25" s="4">
        <v>30</v>
      </c>
      <c r="G25" s="4"/>
      <c r="H25" s="5">
        <v>2</v>
      </c>
      <c r="I25" s="5">
        <v>56000</v>
      </c>
      <c r="J25" s="5">
        <f aca="true" t="shared" si="16" ref="J25:T25">(J$24+(J$29-J$24)*0.2)</f>
        <v>3.32</v>
      </c>
      <c r="K25" s="5">
        <f t="shared" si="16"/>
        <v>3.1418</v>
      </c>
      <c r="L25" s="5">
        <f t="shared" si="16"/>
        <v>2.9636</v>
      </c>
      <c r="M25" s="5">
        <f t="shared" si="16"/>
        <v>2.78</v>
      </c>
      <c r="N25" s="5">
        <f t="shared" si="16"/>
        <v>2.54</v>
      </c>
      <c r="O25" s="5">
        <f t="shared" si="16"/>
        <v>2.3</v>
      </c>
      <c r="P25" s="5">
        <f t="shared" si="16"/>
        <v>2.05</v>
      </c>
      <c r="Q25" s="5">
        <f t="shared" si="16"/>
        <v>1.8</v>
      </c>
      <c r="R25" s="5">
        <f t="shared" si="16"/>
        <v>1.25</v>
      </c>
      <c r="S25" s="5">
        <f t="shared" si="16"/>
        <v>0.8</v>
      </c>
      <c r="T25" s="5">
        <f t="shared" si="16"/>
        <v>0.3</v>
      </c>
    </row>
    <row r="26" spans="1:20" ht="12.75" hidden="1">
      <c r="A26" s="4"/>
      <c r="B26" s="4"/>
      <c r="C26" s="4"/>
      <c r="D26" s="4"/>
      <c r="E26" s="4">
        <v>30</v>
      </c>
      <c r="F26" s="4">
        <v>30</v>
      </c>
      <c r="G26" s="4"/>
      <c r="H26" s="5">
        <v>2</v>
      </c>
      <c r="I26" s="5">
        <v>57000</v>
      </c>
      <c r="J26" s="5">
        <f aca="true" t="shared" si="17" ref="J26:T26">(J$24+(J$29-J$24)*0.4)</f>
        <v>3.34</v>
      </c>
      <c r="K26" s="5">
        <f t="shared" si="17"/>
        <v>3.1651</v>
      </c>
      <c r="L26" s="5">
        <f t="shared" si="17"/>
        <v>2.9901999999999997</v>
      </c>
      <c r="M26" s="5">
        <f t="shared" si="17"/>
        <v>2.81</v>
      </c>
      <c r="N26" s="5">
        <f t="shared" si="17"/>
        <v>2.58</v>
      </c>
      <c r="O26" s="5">
        <f t="shared" si="17"/>
        <v>2.35</v>
      </c>
      <c r="P26" s="5">
        <f t="shared" si="17"/>
        <v>2.1</v>
      </c>
      <c r="Q26" s="5">
        <f t="shared" si="17"/>
        <v>1.85</v>
      </c>
      <c r="R26" s="5">
        <f t="shared" si="17"/>
        <v>1.3</v>
      </c>
      <c r="S26" s="5">
        <f t="shared" si="17"/>
        <v>0.85</v>
      </c>
      <c r="T26" s="5">
        <f t="shared" si="17"/>
        <v>0.35</v>
      </c>
    </row>
    <row r="27" spans="1:20" ht="12.75" hidden="1">
      <c r="A27" s="4"/>
      <c r="B27" s="4"/>
      <c r="C27" s="4"/>
      <c r="D27" s="4"/>
      <c r="E27" s="4">
        <v>40</v>
      </c>
      <c r="F27" s="4">
        <v>40</v>
      </c>
      <c r="G27" s="4"/>
      <c r="H27" s="5">
        <v>2</v>
      </c>
      <c r="I27" s="5">
        <v>58000</v>
      </c>
      <c r="J27" s="5">
        <f aca="true" t="shared" si="18" ref="J27:T27">(J$24+(J$29-J$24)*0.6)</f>
        <v>3.36</v>
      </c>
      <c r="K27" s="5">
        <f t="shared" si="18"/>
        <v>3.1884</v>
      </c>
      <c r="L27" s="5">
        <f t="shared" si="18"/>
        <v>3.0168</v>
      </c>
      <c r="M27" s="5">
        <f t="shared" si="18"/>
        <v>2.84</v>
      </c>
      <c r="N27" s="5">
        <f t="shared" si="18"/>
        <v>2.62</v>
      </c>
      <c r="O27" s="5">
        <f t="shared" si="18"/>
        <v>2.4</v>
      </c>
      <c r="P27" s="5">
        <f t="shared" si="18"/>
        <v>2.15</v>
      </c>
      <c r="Q27" s="5">
        <f t="shared" si="18"/>
        <v>1.9</v>
      </c>
      <c r="R27" s="5">
        <f t="shared" si="18"/>
        <v>1.3499999999999999</v>
      </c>
      <c r="S27" s="5">
        <f t="shared" si="18"/>
        <v>0.9</v>
      </c>
      <c r="T27" s="5">
        <f t="shared" si="18"/>
        <v>0.4</v>
      </c>
    </row>
    <row r="28" spans="1:20" ht="12.75" hidden="1">
      <c r="A28" s="4"/>
      <c r="B28" s="4"/>
      <c r="C28" s="4"/>
      <c r="D28" s="4"/>
      <c r="E28" s="4">
        <v>50</v>
      </c>
      <c r="F28" s="4">
        <v>50</v>
      </c>
      <c r="G28" s="4"/>
      <c r="H28" s="5">
        <v>2</v>
      </c>
      <c r="I28" s="5">
        <v>59000</v>
      </c>
      <c r="J28" s="5">
        <f aca="true" t="shared" si="19" ref="J28:T28">(J$24+(J$29-J$24)*0.8)</f>
        <v>3.38</v>
      </c>
      <c r="K28" s="5">
        <f t="shared" si="19"/>
        <v>3.2117</v>
      </c>
      <c r="L28" s="5">
        <f t="shared" si="19"/>
        <v>3.0433999999999997</v>
      </c>
      <c r="M28" s="5">
        <f t="shared" si="19"/>
        <v>2.87</v>
      </c>
      <c r="N28" s="5">
        <f t="shared" si="19"/>
        <v>2.66</v>
      </c>
      <c r="O28" s="5">
        <f t="shared" si="19"/>
        <v>2.45</v>
      </c>
      <c r="P28" s="5">
        <f t="shared" si="19"/>
        <v>2.2</v>
      </c>
      <c r="Q28" s="5">
        <f t="shared" si="19"/>
        <v>1.95</v>
      </c>
      <c r="R28" s="5">
        <f t="shared" si="19"/>
        <v>1.4</v>
      </c>
      <c r="S28" s="5">
        <f t="shared" si="19"/>
        <v>0.95</v>
      </c>
      <c r="T28" s="5">
        <f t="shared" si="19"/>
        <v>0.45</v>
      </c>
    </row>
    <row r="29" spans="1:20" ht="12.75" hidden="1">
      <c r="A29" s="4"/>
      <c r="B29" s="4"/>
      <c r="C29" s="4"/>
      <c r="D29" s="4"/>
      <c r="E29" s="4">
        <v>60</v>
      </c>
      <c r="F29" s="4">
        <v>60</v>
      </c>
      <c r="G29" s="4"/>
      <c r="H29" s="5">
        <v>2</v>
      </c>
      <c r="I29" s="25">
        <f>I24+5000</f>
        <v>60000</v>
      </c>
      <c r="J29" s="25">
        <v>3.4</v>
      </c>
      <c r="K29" s="25">
        <f>J29-(J29-M29)*0.33</f>
        <v>3.235</v>
      </c>
      <c r="L29" s="25">
        <f>J29-(J29-M29)*0.66</f>
        <v>3.07</v>
      </c>
      <c r="M29" s="25">
        <v>2.9</v>
      </c>
      <c r="N29" s="25">
        <f>O29+(M29-O29)/2</f>
        <v>2.7</v>
      </c>
      <c r="O29" s="25">
        <v>2.5</v>
      </c>
      <c r="P29" s="25">
        <f>Q29+(O29-Q29)/2</f>
        <v>2.25</v>
      </c>
      <c r="Q29" s="25">
        <v>2</v>
      </c>
      <c r="R29" s="25">
        <v>1.45</v>
      </c>
      <c r="S29" s="25">
        <v>1</v>
      </c>
      <c r="T29" s="25">
        <v>0.5</v>
      </c>
    </row>
    <row r="30" spans="1:20" ht="12.75" hidden="1">
      <c r="A30" s="4"/>
      <c r="B30" s="4"/>
      <c r="C30" s="4"/>
      <c r="D30" s="4"/>
      <c r="E30" s="4">
        <v>70</v>
      </c>
      <c r="F30" s="4">
        <v>70</v>
      </c>
      <c r="G30" s="4"/>
      <c r="H30" s="5">
        <v>2</v>
      </c>
      <c r="I30" s="5">
        <v>61000</v>
      </c>
      <c r="J30" s="5">
        <f aca="true" t="shared" si="20" ref="J30:T30">(J$29+(J$34-J$29)*0.2)</f>
        <v>3.44</v>
      </c>
      <c r="K30" s="5">
        <f t="shared" si="20"/>
        <v>3.2782999999999998</v>
      </c>
      <c r="L30" s="5">
        <f t="shared" si="20"/>
        <v>3.1166</v>
      </c>
      <c r="M30" s="5">
        <f t="shared" si="20"/>
        <v>2.9499999999999997</v>
      </c>
      <c r="N30" s="5">
        <f t="shared" si="20"/>
        <v>2.745</v>
      </c>
      <c r="O30" s="5">
        <f t="shared" si="20"/>
        <v>2.54</v>
      </c>
      <c r="P30" s="5">
        <f t="shared" si="20"/>
        <v>2.295</v>
      </c>
      <c r="Q30" s="5">
        <f t="shared" si="20"/>
        <v>2.05</v>
      </c>
      <c r="R30" s="5">
        <f t="shared" si="20"/>
        <v>1.5</v>
      </c>
      <c r="S30" s="5">
        <f t="shared" si="20"/>
        <v>1.04</v>
      </c>
      <c r="T30" s="5">
        <f t="shared" si="20"/>
        <v>0.55</v>
      </c>
    </row>
    <row r="31" spans="1:20" ht="12.75" hidden="1">
      <c r="A31" s="4"/>
      <c r="B31" s="4"/>
      <c r="C31" s="4"/>
      <c r="D31" s="4"/>
      <c r="E31" s="4">
        <v>80</v>
      </c>
      <c r="F31" s="4">
        <v>80</v>
      </c>
      <c r="G31" s="4"/>
      <c r="H31" s="5">
        <v>2</v>
      </c>
      <c r="I31" s="5">
        <v>62000</v>
      </c>
      <c r="J31" s="5">
        <f aca="true" t="shared" si="21" ref="J31:T31">(J$29+(J$34-J$29)*0.4)</f>
        <v>3.48</v>
      </c>
      <c r="K31" s="5">
        <f t="shared" si="21"/>
        <v>3.3216</v>
      </c>
      <c r="L31" s="5">
        <f t="shared" si="21"/>
        <v>3.1632</v>
      </c>
      <c r="M31" s="5">
        <f t="shared" si="21"/>
        <v>3</v>
      </c>
      <c r="N31" s="5">
        <f t="shared" si="21"/>
        <v>2.79</v>
      </c>
      <c r="O31" s="5">
        <f t="shared" si="21"/>
        <v>2.58</v>
      </c>
      <c r="P31" s="5">
        <f t="shared" si="21"/>
        <v>2.34</v>
      </c>
      <c r="Q31" s="5">
        <f t="shared" si="21"/>
        <v>2.1</v>
      </c>
      <c r="R31" s="5">
        <f t="shared" si="21"/>
        <v>1.55</v>
      </c>
      <c r="S31" s="5">
        <f t="shared" si="21"/>
        <v>1.08</v>
      </c>
      <c r="T31" s="5">
        <f t="shared" si="21"/>
        <v>0.6</v>
      </c>
    </row>
    <row r="32" spans="1:20" ht="12.75" hidden="1">
      <c r="A32" s="4"/>
      <c r="B32" s="4"/>
      <c r="C32" s="4"/>
      <c r="D32" s="4"/>
      <c r="E32" s="4">
        <v>90</v>
      </c>
      <c r="F32" s="4">
        <v>100</v>
      </c>
      <c r="G32" s="4"/>
      <c r="H32" s="5">
        <v>2</v>
      </c>
      <c r="I32" s="5">
        <v>63000</v>
      </c>
      <c r="J32" s="5">
        <f aca="true" t="shared" si="22" ref="J32:T32">(J$29+(J$34-J$29)*0.6)</f>
        <v>3.52</v>
      </c>
      <c r="K32" s="5">
        <f t="shared" si="22"/>
        <v>3.3649</v>
      </c>
      <c r="L32" s="5">
        <f t="shared" si="22"/>
        <v>3.2098</v>
      </c>
      <c r="M32" s="5">
        <f t="shared" si="22"/>
        <v>3.05</v>
      </c>
      <c r="N32" s="5">
        <f t="shared" si="22"/>
        <v>2.835</v>
      </c>
      <c r="O32" s="5">
        <f t="shared" si="22"/>
        <v>2.62</v>
      </c>
      <c r="P32" s="5">
        <f t="shared" si="22"/>
        <v>2.3850000000000002</v>
      </c>
      <c r="Q32" s="5">
        <f t="shared" si="22"/>
        <v>2.15</v>
      </c>
      <c r="R32" s="5">
        <f t="shared" si="22"/>
        <v>1.5999999999999999</v>
      </c>
      <c r="S32" s="5">
        <f t="shared" si="22"/>
        <v>1.1199999999999999</v>
      </c>
      <c r="T32" s="5">
        <f t="shared" si="22"/>
        <v>0.65</v>
      </c>
    </row>
    <row r="33" spans="1:20" ht="12.75" hidden="1">
      <c r="A33" s="4"/>
      <c r="B33" s="4"/>
      <c r="C33" s="4"/>
      <c r="D33" s="4"/>
      <c r="E33" s="4">
        <v>100</v>
      </c>
      <c r="F33" s="4">
        <v>100</v>
      </c>
      <c r="G33" s="4"/>
      <c r="H33" s="5">
        <v>2</v>
      </c>
      <c r="I33" s="5">
        <v>64000</v>
      </c>
      <c r="J33" s="5">
        <f aca="true" t="shared" si="23" ref="J33:T33">(J$29+(J$34-J$29)*0.8)</f>
        <v>3.56</v>
      </c>
      <c r="K33" s="5">
        <f t="shared" si="23"/>
        <v>3.4082000000000003</v>
      </c>
      <c r="L33" s="5">
        <f t="shared" si="23"/>
        <v>3.2563999999999997</v>
      </c>
      <c r="M33" s="5">
        <f t="shared" si="23"/>
        <v>3.1</v>
      </c>
      <c r="N33" s="5">
        <f t="shared" si="23"/>
        <v>2.88</v>
      </c>
      <c r="O33" s="5">
        <f t="shared" si="23"/>
        <v>2.66</v>
      </c>
      <c r="P33" s="5">
        <f t="shared" si="23"/>
        <v>2.43</v>
      </c>
      <c r="Q33" s="5">
        <f t="shared" si="23"/>
        <v>2.2</v>
      </c>
      <c r="R33" s="5">
        <f t="shared" si="23"/>
        <v>1.65</v>
      </c>
      <c r="S33" s="5">
        <f t="shared" si="23"/>
        <v>1.16</v>
      </c>
      <c r="T33" s="5">
        <f t="shared" si="23"/>
        <v>0.7</v>
      </c>
    </row>
    <row r="34" spans="1:20" ht="12.75" hidden="1">
      <c r="A34" s="4"/>
      <c r="B34" s="4"/>
      <c r="C34" s="4"/>
      <c r="D34" s="4"/>
      <c r="E34" s="4">
        <v>110</v>
      </c>
      <c r="F34" s="17" t="s">
        <v>6</v>
      </c>
      <c r="G34" s="4"/>
      <c r="H34" s="5">
        <v>2.5</v>
      </c>
      <c r="I34" s="25">
        <f>I29+5000</f>
        <v>65000</v>
      </c>
      <c r="J34" s="25">
        <v>3.6</v>
      </c>
      <c r="K34" s="25">
        <f>J34-(J34-M34)*0.33</f>
        <v>3.4515000000000002</v>
      </c>
      <c r="L34" s="25">
        <f>J34-(J34-M34)*0.66</f>
        <v>3.303</v>
      </c>
      <c r="M34" s="25">
        <v>3.15</v>
      </c>
      <c r="N34" s="25">
        <f>O34+(M34-O34)/2</f>
        <v>2.925</v>
      </c>
      <c r="O34" s="25">
        <v>2.7</v>
      </c>
      <c r="P34" s="25">
        <f>Q34+(O34-Q34)/2</f>
        <v>2.475</v>
      </c>
      <c r="Q34" s="25">
        <v>2.25</v>
      </c>
      <c r="R34" s="25">
        <v>1.7</v>
      </c>
      <c r="S34" s="25">
        <v>1.2</v>
      </c>
      <c r="T34" s="25">
        <v>0.75</v>
      </c>
    </row>
    <row r="35" spans="1:20" ht="12.75" hidden="1">
      <c r="A35" s="4"/>
      <c r="B35" s="4"/>
      <c r="C35" s="4"/>
      <c r="D35" s="4"/>
      <c r="E35" s="4">
        <v>120</v>
      </c>
      <c r="F35" s="17" t="s">
        <v>6</v>
      </c>
      <c r="G35" s="4"/>
      <c r="H35" s="5">
        <v>2.5</v>
      </c>
      <c r="I35" s="5">
        <v>66000</v>
      </c>
      <c r="J35" s="5">
        <f aca="true" t="shared" si="24" ref="J35:T35">(J$34+(J$39-J$34)*0.2)</f>
        <v>3.64</v>
      </c>
      <c r="K35" s="5">
        <f t="shared" si="24"/>
        <v>3.4882</v>
      </c>
      <c r="L35" s="5">
        <f t="shared" si="24"/>
        <v>3.3364</v>
      </c>
      <c r="M35" s="5">
        <f t="shared" si="24"/>
        <v>3.1799999999999997</v>
      </c>
      <c r="N35" s="5">
        <f t="shared" si="24"/>
        <v>2.955</v>
      </c>
      <c r="O35" s="5">
        <f t="shared" si="24"/>
        <v>2.73</v>
      </c>
      <c r="P35" s="5">
        <f t="shared" si="24"/>
        <v>2.505</v>
      </c>
      <c r="Q35" s="5">
        <f t="shared" si="24"/>
        <v>2.28</v>
      </c>
      <c r="R35" s="5">
        <f t="shared" si="24"/>
        <v>1.72</v>
      </c>
      <c r="S35" s="5">
        <f t="shared" si="24"/>
        <v>1.23</v>
      </c>
      <c r="T35" s="5">
        <f t="shared" si="24"/>
        <v>0.76</v>
      </c>
    </row>
    <row r="36" spans="1:20" ht="12.75" hidden="1">
      <c r="A36" s="4"/>
      <c r="B36" s="4"/>
      <c r="C36" s="4"/>
      <c r="D36" s="4"/>
      <c r="E36" s="4">
        <v>130</v>
      </c>
      <c r="F36" s="17" t="s">
        <v>7</v>
      </c>
      <c r="G36" s="4"/>
      <c r="H36" s="5">
        <v>2.5</v>
      </c>
      <c r="I36" s="5">
        <v>67000</v>
      </c>
      <c r="J36" s="5">
        <f aca="true" t="shared" si="25" ref="J36:T36">(J$34+(J$39-J$34)*0.4)</f>
        <v>3.68</v>
      </c>
      <c r="K36" s="5">
        <f t="shared" si="25"/>
        <v>3.5249</v>
      </c>
      <c r="L36" s="5">
        <f t="shared" si="25"/>
        <v>3.3697999999999997</v>
      </c>
      <c r="M36" s="5">
        <f t="shared" si="25"/>
        <v>3.21</v>
      </c>
      <c r="N36" s="5">
        <f t="shared" si="25"/>
        <v>2.985</v>
      </c>
      <c r="O36" s="5">
        <f t="shared" si="25"/>
        <v>2.7600000000000002</v>
      </c>
      <c r="P36" s="5">
        <f t="shared" si="25"/>
        <v>2.535</v>
      </c>
      <c r="Q36" s="5">
        <f t="shared" si="25"/>
        <v>2.31</v>
      </c>
      <c r="R36" s="5">
        <f t="shared" si="25"/>
        <v>1.74</v>
      </c>
      <c r="S36" s="5">
        <f t="shared" si="25"/>
        <v>1.26</v>
      </c>
      <c r="T36" s="5">
        <f t="shared" si="25"/>
        <v>0.77</v>
      </c>
    </row>
    <row r="37" spans="1:20" ht="12.75" hidden="1">
      <c r="A37" s="4"/>
      <c r="B37" s="4"/>
      <c r="C37" s="4"/>
      <c r="D37" s="4"/>
      <c r="E37" s="4">
        <v>140</v>
      </c>
      <c r="F37" s="17" t="s">
        <v>7</v>
      </c>
      <c r="G37" s="4"/>
      <c r="H37" s="5">
        <v>2.5</v>
      </c>
      <c r="I37" s="5">
        <v>68000</v>
      </c>
      <c r="J37" s="5">
        <f aca="true" t="shared" si="26" ref="J37:T37">(J$34+(J$39-J$34)*0.6)</f>
        <v>3.7199999999999998</v>
      </c>
      <c r="K37" s="5">
        <f t="shared" si="26"/>
        <v>3.5616</v>
      </c>
      <c r="L37" s="5">
        <f t="shared" si="26"/>
        <v>3.4032</v>
      </c>
      <c r="M37" s="5">
        <f t="shared" si="26"/>
        <v>3.2399999999999998</v>
      </c>
      <c r="N37" s="5">
        <f t="shared" si="26"/>
        <v>3.015</v>
      </c>
      <c r="O37" s="5">
        <f t="shared" si="26"/>
        <v>2.79</v>
      </c>
      <c r="P37" s="5">
        <f t="shared" si="26"/>
        <v>2.565</v>
      </c>
      <c r="Q37" s="5">
        <f t="shared" si="26"/>
        <v>2.34</v>
      </c>
      <c r="R37" s="5">
        <f t="shared" si="26"/>
        <v>1.76</v>
      </c>
      <c r="S37" s="5">
        <f t="shared" si="26"/>
        <v>1.29</v>
      </c>
      <c r="T37" s="5">
        <f t="shared" si="26"/>
        <v>0.78</v>
      </c>
    </row>
    <row r="38" spans="1:20" ht="12.75" hidden="1">
      <c r="A38" s="4"/>
      <c r="B38" s="4"/>
      <c r="C38" s="4"/>
      <c r="D38" s="4"/>
      <c r="E38" s="4">
        <v>150</v>
      </c>
      <c r="F38" s="17" t="s">
        <v>8</v>
      </c>
      <c r="G38" s="4"/>
      <c r="H38" s="5">
        <v>2.5</v>
      </c>
      <c r="I38" s="5">
        <v>69000</v>
      </c>
      <c r="J38" s="5">
        <f aca="true" t="shared" si="27" ref="J38:T38">(J$34+(J$39-J$34)*0.8)</f>
        <v>3.76</v>
      </c>
      <c r="K38" s="5">
        <f t="shared" si="27"/>
        <v>3.5983</v>
      </c>
      <c r="L38" s="5">
        <f t="shared" si="27"/>
        <v>3.4366</v>
      </c>
      <c r="M38" s="5">
        <f t="shared" si="27"/>
        <v>3.27</v>
      </c>
      <c r="N38" s="5">
        <f t="shared" si="27"/>
        <v>3.045</v>
      </c>
      <c r="O38" s="5">
        <f t="shared" si="27"/>
        <v>2.8200000000000003</v>
      </c>
      <c r="P38" s="5">
        <f t="shared" si="27"/>
        <v>2.595</v>
      </c>
      <c r="Q38" s="5">
        <f t="shared" si="27"/>
        <v>2.37</v>
      </c>
      <c r="R38" s="5">
        <f t="shared" si="27"/>
        <v>1.78</v>
      </c>
      <c r="S38" s="5">
        <f t="shared" si="27"/>
        <v>1.32</v>
      </c>
      <c r="T38" s="5">
        <f t="shared" si="27"/>
        <v>0.79</v>
      </c>
    </row>
    <row r="39" spans="1:20" ht="12.75" hidden="1">
      <c r="A39" s="4"/>
      <c r="B39" s="4"/>
      <c r="C39" s="4"/>
      <c r="D39" s="4"/>
      <c r="E39" s="4">
        <v>160</v>
      </c>
      <c r="F39" s="17" t="s">
        <v>8</v>
      </c>
      <c r="G39" s="4"/>
      <c r="H39" s="5">
        <v>2.5</v>
      </c>
      <c r="I39" s="25">
        <f>I34+5000</f>
        <v>70000</v>
      </c>
      <c r="J39" s="25">
        <v>3.8</v>
      </c>
      <c r="K39" s="25">
        <f>J39-(J39-M39)*0.33</f>
        <v>3.635</v>
      </c>
      <c r="L39" s="25">
        <f>J39-(J39-M39)*0.66</f>
        <v>3.4699999999999998</v>
      </c>
      <c r="M39" s="25">
        <v>3.3</v>
      </c>
      <c r="N39" s="25">
        <f>O39+(M39-O39)/2</f>
        <v>3.075</v>
      </c>
      <c r="O39" s="25">
        <v>2.85</v>
      </c>
      <c r="P39" s="25">
        <f>Q39+(O39-Q39)/2</f>
        <v>2.625</v>
      </c>
      <c r="Q39" s="25">
        <v>2.4</v>
      </c>
      <c r="R39" s="25">
        <v>1.8</v>
      </c>
      <c r="S39" s="25">
        <v>1.35</v>
      </c>
      <c r="T39" s="25">
        <v>0.8</v>
      </c>
    </row>
    <row r="40" spans="1:20" ht="12.75" hidden="1">
      <c r="A40" s="4"/>
      <c r="B40" s="4"/>
      <c r="C40" s="4"/>
      <c r="D40" s="4"/>
      <c r="E40" s="4">
        <v>170</v>
      </c>
      <c r="F40" s="17" t="s">
        <v>11</v>
      </c>
      <c r="G40" s="4"/>
      <c r="H40" s="5">
        <v>2.5</v>
      </c>
      <c r="I40" s="5">
        <v>71000</v>
      </c>
      <c r="J40" s="5">
        <f aca="true" t="shared" si="28" ref="J40:T40">(J$39+(J$44-J$39)*0.2)</f>
        <v>3.82</v>
      </c>
      <c r="K40" s="5">
        <f t="shared" si="28"/>
        <v>3.655</v>
      </c>
      <c r="L40" s="5">
        <f t="shared" si="28"/>
        <v>3.4899999999999998</v>
      </c>
      <c r="M40" s="5">
        <f t="shared" si="28"/>
        <v>3.32</v>
      </c>
      <c r="N40" s="5">
        <f t="shared" si="28"/>
        <v>3.1</v>
      </c>
      <c r="O40" s="5">
        <f t="shared" si="28"/>
        <v>2.88</v>
      </c>
      <c r="P40" s="5">
        <f t="shared" si="28"/>
        <v>2.66</v>
      </c>
      <c r="Q40" s="5">
        <f t="shared" si="28"/>
        <v>2.44</v>
      </c>
      <c r="R40" s="5">
        <f t="shared" si="28"/>
        <v>1.84</v>
      </c>
      <c r="S40" s="5">
        <f t="shared" si="28"/>
        <v>1.3800000000000001</v>
      </c>
      <c r="T40" s="5">
        <f t="shared" si="28"/>
        <v>0.8400000000000001</v>
      </c>
    </row>
    <row r="41" spans="1:20" ht="12.75" hidden="1">
      <c r="A41" s="4"/>
      <c r="B41" s="4"/>
      <c r="C41" s="4"/>
      <c r="D41" s="4"/>
      <c r="E41" s="4">
        <v>180</v>
      </c>
      <c r="F41" s="17" t="s">
        <v>10</v>
      </c>
      <c r="G41" s="4"/>
      <c r="H41" s="5">
        <v>2.5</v>
      </c>
      <c r="I41" s="5">
        <v>72000</v>
      </c>
      <c r="J41" s="5">
        <f aca="true" t="shared" si="29" ref="J41:T41">(J$39+(J$44-J$39)*0.4)</f>
        <v>3.84</v>
      </c>
      <c r="K41" s="5">
        <f t="shared" si="29"/>
        <v>3.675</v>
      </c>
      <c r="L41" s="5">
        <f t="shared" si="29"/>
        <v>3.51</v>
      </c>
      <c r="M41" s="5">
        <f t="shared" si="29"/>
        <v>3.34</v>
      </c>
      <c r="N41" s="5">
        <f t="shared" si="29"/>
        <v>3.125</v>
      </c>
      <c r="O41" s="5">
        <f t="shared" si="29"/>
        <v>2.91</v>
      </c>
      <c r="P41" s="5">
        <f t="shared" si="29"/>
        <v>2.695</v>
      </c>
      <c r="Q41" s="5">
        <f t="shared" si="29"/>
        <v>2.48</v>
      </c>
      <c r="R41" s="5">
        <f t="shared" si="29"/>
        <v>1.8800000000000001</v>
      </c>
      <c r="S41" s="5">
        <f t="shared" si="29"/>
        <v>1.4100000000000001</v>
      </c>
      <c r="T41" s="5">
        <f t="shared" si="29"/>
        <v>0.88</v>
      </c>
    </row>
    <row r="42" spans="1:20" ht="12.75" hidden="1">
      <c r="A42" s="4"/>
      <c r="B42" s="4"/>
      <c r="C42" s="4"/>
      <c r="D42" s="4"/>
      <c r="E42" s="4">
        <v>190</v>
      </c>
      <c r="F42" s="17" t="s">
        <v>9</v>
      </c>
      <c r="G42" s="4"/>
      <c r="H42" s="5">
        <v>2.5</v>
      </c>
      <c r="I42" s="5">
        <v>73000</v>
      </c>
      <c r="J42" s="5">
        <f aca="true" t="shared" si="30" ref="J42:T42">(J$39+(J$44-J$39)*0.6)</f>
        <v>3.86</v>
      </c>
      <c r="K42" s="5">
        <f t="shared" si="30"/>
        <v>3.695</v>
      </c>
      <c r="L42" s="5">
        <f t="shared" si="30"/>
        <v>3.53</v>
      </c>
      <c r="M42" s="5">
        <f t="shared" si="30"/>
        <v>3.36</v>
      </c>
      <c r="N42" s="5">
        <f t="shared" si="30"/>
        <v>3.1500000000000004</v>
      </c>
      <c r="O42" s="5">
        <f t="shared" si="30"/>
        <v>2.94</v>
      </c>
      <c r="P42" s="5">
        <f t="shared" si="30"/>
        <v>2.73</v>
      </c>
      <c r="Q42" s="5">
        <f t="shared" si="30"/>
        <v>2.52</v>
      </c>
      <c r="R42" s="5">
        <f t="shared" si="30"/>
        <v>1.92</v>
      </c>
      <c r="S42" s="5">
        <f t="shared" si="30"/>
        <v>1.44</v>
      </c>
      <c r="T42" s="5">
        <f t="shared" si="30"/>
        <v>0.92</v>
      </c>
    </row>
    <row r="43" spans="1:20" ht="12.75" hidden="1">
      <c r="A43" s="4"/>
      <c r="B43" s="4"/>
      <c r="C43" s="4"/>
      <c r="D43" s="4"/>
      <c r="E43" s="4">
        <v>200</v>
      </c>
      <c r="F43" s="17" t="s">
        <v>9</v>
      </c>
      <c r="G43" s="4"/>
      <c r="H43" s="5">
        <v>2.5</v>
      </c>
      <c r="I43" s="5">
        <v>74000</v>
      </c>
      <c r="J43" s="5">
        <f aca="true" t="shared" si="31" ref="J43:T43">(J$39+(J$44-J$39)*0.8)</f>
        <v>3.88</v>
      </c>
      <c r="K43" s="5">
        <f t="shared" si="31"/>
        <v>3.715</v>
      </c>
      <c r="L43" s="5">
        <f t="shared" si="31"/>
        <v>3.55</v>
      </c>
      <c r="M43" s="5">
        <f t="shared" si="31"/>
        <v>3.38</v>
      </c>
      <c r="N43" s="5">
        <f t="shared" si="31"/>
        <v>3.1750000000000003</v>
      </c>
      <c r="O43" s="5">
        <f t="shared" si="31"/>
        <v>2.97</v>
      </c>
      <c r="P43" s="5">
        <f t="shared" si="31"/>
        <v>2.7649999999999997</v>
      </c>
      <c r="Q43" s="5">
        <f t="shared" si="31"/>
        <v>2.56</v>
      </c>
      <c r="R43" s="5">
        <f t="shared" si="31"/>
        <v>1.96</v>
      </c>
      <c r="S43" s="5">
        <f t="shared" si="31"/>
        <v>1.47</v>
      </c>
      <c r="T43" s="5">
        <f t="shared" si="31"/>
        <v>0.96</v>
      </c>
    </row>
    <row r="44" spans="1:20" ht="12.75" hidden="1">
      <c r="A44" s="4"/>
      <c r="B44" s="4"/>
      <c r="C44" s="4"/>
      <c r="D44" s="4"/>
      <c r="E44" s="4"/>
      <c r="F44" s="4"/>
      <c r="G44" s="4"/>
      <c r="H44" s="5">
        <v>2.5</v>
      </c>
      <c r="I44" s="25">
        <f>I39+5000</f>
        <v>75000</v>
      </c>
      <c r="J44" s="25">
        <v>3.9</v>
      </c>
      <c r="K44" s="15">
        <f>J44-(J44-M44)*0.33</f>
        <v>3.735</v>
      </c>
      <c r="L44" s="15">
        <f>J44-(J44-M44)*0.66</f>
        <v>3.57</v>
      </c>
      <c r="M44" s="25">
        <v>3.4</v>
      </c>
      <c r="N44" s="25">
        <f>O44+(M44-O44)/2</f>
        <v>3.2</v>
      </c>
      <c r="O44" s="25">
        <v>3</v>
      </c>
      <c r="P44" s="25">
        <f>Q44+(O44-Q44)/2</f>
        <v>2.8</v>
      </c>
      <c r="Q44" s="25">
        <v>2.6</v>
      </c>
      <c r="R44" s="25">
        <v>2</v>
      </c>
      <c r="S44" s="25">
        <v>1.5</v>
      </c>
      <c r="T44" s="25">
        <v>1</v>
      </c>
    </row>
    <row r="45" spans="1:20" ht="12.75" hidden="1">
      <c r="A45" s="4"/>
      <c r="B45" s="4"/>
      <c r="C45" s="4"/>
      <c r="D45" s="4"/>
      <c r="E45" s="4"/>
      <c r="F45" s="4" t="s">
        <v>19</v>
      </c>
      <c r="G45" s="4"/>
      <c r="H45" s="4"/>
      <c r="I45" s="4"/>
      <c r="J45" s="5"/>
      <c r="K45" s="5"/>
      <c r="L45" s="5"/>
      <c r="M45" s="5"/>
      <c r="N45" s="11"/>
      <c r="O45" s="11"/>
      <c r="P45" s="11"/>
      <c r="Q45" s="11"/>
      <c r="R45" s="19"/>
      <c r="S45" s="11"/>
      <c r="T45" s="11"/>
    </row>
    <row r="46" spans="1:20" ht="12.75" hidden="1">
      <c r="A46" s="4"/>
      <c r="B46" s="4"/>
      <c r="C46" s="4"/>
      <c r="D46" s="4"/>
      <c r="E46" s="4">
        <v>-10</v>
      </c>
      <c r="F46" s="4">
        <v>0</v>
      </c>
      <c r="G46" s="4"/>
      <c r="H46" s="4"/>
      <c r="I46" s="4"/>
      <c r="J46" s="5"/>
      <c r="K46" s="5"/>
      <c r="L46" s="5"/>
      <c r="M46" s="5"/>
      <c r="N46" s="11"/>
      <c r="O46" s="11"/>
      <c r="P46" s="11"/>
      <c r="Q46" s="11"/>
      <c r="R46" s="19"/>
      <c r="S46" s="11"/>
      <c r="T46" s="11"/>
    </row>
    <row r="47" spans="1:20" ht="12.75" hidden="1">
      <c r="A47" s="4"/>
      <c r="B47" s="4"/>
      <c r="C47" s="4"/>
      <c r="D47" s="4"/>
      <c r="E47" s="4">
        <v>0</v>
      </c>
      <c r="F47" s="4">
        <v>30</v>
      </c>
      <c r="G47" s="4"/>
      <c r="H47" s="4"/>
      <c r="I47" s="4"/>
      <c r="J47" s="5"/>
      <c r="K47" s="5"/>
      <c r="L47" s="5"/>
      <c r="M47" s="5"/>
      <c r="N47" s="11"/>
      <c r="O47" s="11"/>
      <c r="P47" s="11"/>
      <c r="Q47" s="11"/>
      <c r="R47" s="19"/>
      <c r="S47" s="11"/>
      <c r="T47" s="11"/>
    </row>
    <row r="48" spans="1:20" ht="12.75" hidden="1">
      <c r="A48" s="4"/>
      <c r="B48" s="4"/>
      <c r="C48" s="4"/>
      <c r="D48" s="4"/>
      <c r="E48" s="4">
        <v>10</v>
      </c>
      <c r="F48" s="4">
        <v>30</v>
      </c>
      <c r="G48" s="4"/>
      <c r="H48" s="4"/>
      <c r="I48" s="4"/>
      <c r="J48" s="5"/>
      <c r="K48" s="5"/>
      <c r="L48" s="5"/>
      <c r="M48" s="5"/>
      <c r="N48" s="11"/>
      <c r="O48" s="11"/>
      <c r="P48" s="11"/>
      <c r="Q48" s="11"/>
      <c r="R48" s="11"/>
      <c r="S48" s="11"/>
      <c r="T48" s="11"/>
    </row>
    <row r="49" spans="1:20" ht="12.75" hidden="1">
      <c r="A49" s="4"/>
      <c r="B49" s="4"/>
      <c r="C49" s="4"/>
      <c r="D49" s="4"/>
      <c r="E49" s="4">
        <v>20</v>
      </c>
      <c r="F49" s="4">
        <v>30</v>
      </c>
      <c r="G49" s="4"/>
      <c r="H49" s="4"/>
      <c r="I49" s="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2.75" hidden="1">
      <c r="A50" s="4"/>
      <c r="B50" s="4"/>
      <c r="C50" s="4"/>
      <c r="D50" s="4"/>
      <c r="E50" s="4">
        <v>30</v>
      </c>
      <c r="F50" s="4">
        <v>30</v>
      </c>
      <c r="G50" s="4"/>
      <c r="H50" s="4"/>
      <c r="I50" s="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2.75" hidden="1">
      <c r="A51" s="4"/>
      <c r="B51" s="4"/>
      <c r="C51" s="4"/>
      <c r="D51" s="4"/>
      <c r="E51" s="4">
        <v>40</v>
      </c>
      <c r="F51" s="4">
        <v>40</v>
      </c>
      <c r="G51" s="4"/>
      <c r="H51" s="4"/>
      <c r="I51" s="9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.75" hidden="1">
      <c r="A52" s="4"/>
      <c r="B52" s="4"/>
      <c r="C52" s="4"/>
      <c r="D52" s="4"/>
      <c r="E52" s="4">
        <v>50</v>
      </c>
      <c r="F52" s="4">
        <v>50</v>
      </c>
      <c r="G52" s="4"/>
      <c r="H52" s="4"/>
      <c r="I52" s="4" t="s">
        <v>17</v>
      </c>
      <c r="J52" s="5"/>
      <c r="K52" s="5"/>
      <c r="L52" s="5" t="s">
        <v>16</v>
      </c>
      <c r="M52" s="5"/>
      <c r="N52" s="11"/>
      <c r="O52" s="11"/>
      <c r="P52" s="11"/>
      <c r="Q52" s="11"/>
      <c r="R52" s="11"/>
      <c r="S52" s="11"/>
      <c r="T52" s="11"/>
    </row>
    <row r="53" spans="1:20" ht="12.75" hidden="1">
      <c r="A53" s="4"/>
      <c r="B53" s="4"/>
      <c r="C53" s="4"/>
      <c r="D53" s="4"/>
      <c r="E53" s="4">
        <v>60</v>
      </c>
      <c r="F53" s="4">
        <v>60</v>
      </c>
      <c r="G53" s="4"/>
      <c r="H53" s="5">
        <v>1.2</v>
      </c>
      <c r="I53" s="5">
        <v>0</v>
      </c>
      <c r="J53" s="5">
        <f>J54</f>
        <v>2.1</v>
      </c>
      <c r="K53" s="5"/>
      <c r="L53" s="5">
        <v>0</v>
      </c>
      <c r="M53" s="5">
        <v>0</v>
      </c>
      <c r="N53" s="5"/>
      <c r="O53" s="5"/>
      <c r="P53" s="5"/>
      <c r="Q53" s="5"/>
      <c r="R53" s="5"/>
      <c r="S53" s="5"/>
      <c r="T53" s="5"/>
    </row>
    <row r="54" spans="1:20" ht="12.75" hidden="1">
      <c r="A54" s="4"/>
      <c r="B54" s="4"/>
      <c r="C54" s="4"/>
      <c r="D54" s="4"/>
      <c r="E54" s="4">
        <v>70</v>
      </c>
      <c r="F54" s="4">
        <v>70</v>
      </c>
      <c r="G54" s="4"/>
      <c r="H54" s="5">
        <v>1.2</v>
      </c>
      <c r="I54" s="25">
        <v>35000</v>
      </c>
      <c r="J54" s="27">
        <f>LOOKUP(Taul1!C$5,J$3:T$3,J4:T4)</f>
        <v>2.1</v>
      </c>
      <c r="K54" s="5"/>
      <c r="L54" s="5">
        <v>35000</v>
      </c>
      <c r="M54" s="23">
        <v>0</v>
      </c>
      <c r="N54" s="5"/>
      <c r="O54" s="5"/>
      <c r="P54" s="5"/>
      <c r="Q54" s="5"/>
      <c r="R54" s="5"/>
      <c r="S54" s="5"/>
      <c r="T54" s="5"/>
    </row>
    <row r="55" spans="1:20" ht="12.75" hidden="1">
      <c r="A55" s="4"/>
      <c r="B55" s="4"/>
      <c r="C55" s="4"/>
      <c r="D55" s="4"/>
      <c r="E55" s="4">
        <v>80</v>
      </c>
      <c r="F55" s="4">
        <v>80</v>
      </c>
      <c r="G55" s="4"/>
      <c r="H55" s="5">
        <v>1.2</v>
      </c>
      <c r="I55" s="5">
        <v>36000</v>
      </c>
      <c r="J55" s="27">
        <f>LOOKUP(Taul1!C$5,J$3:T$3,J5:T5)</f>
        <v>2.14</v>
      </c>
      <c r="K55" s="5"/>
      <c r="L55" s="5">
        <v>36000</v>
      </c>
      <c r="M55" s="5">
        <v>0</v>
      </c>
      <c r="N55" s="5"/>
      <c r="O55" s="5"/>
      <c r="P55" s="5"/>
      <c r="Q55" s="5"/>
      <c r="R55" s="5"/>
      <c r="S55" s="5"/>
      <c r="T55" s="5"/>
    </row>
    <row r="56" spans="1:20" ht="12.75" hidden="1">
      <c r="A56" s="4"/>
      <c r="B56" s="4"/>
      <c r="C56" s="4"/>
      <c r="D56" s="4"/>
      <c r="E56" s="4">
        <v>90</v>
      </c>
      <c r="F56" s="4">
        <v>100</v>
      </c>
      <c r="G56" s="4"/>
      <c r="H56" s="5">
        <v>1.2</v>
      </c>
      <c r="I56" s="5">
        <v>37000</v>
      </c>
      <c r="J56" s="27">
        <f>LOOKUP(Taul1!C$5,J$3:T$3,J6:T6)</f>
        <v>2.18</v>
      </c>
      <c r="K56" s="5"/>
      <c r="L56" s="5">
        <v>37000</v>
      </c>
      <c r="M56" s="5">
        <v>0</v>
      </c>
      <c r="N56" s="5"/>
      <c r="O56" s="5"/>
      <c r="P56" s="5"/>
      <c r="Q56" s="5"/>
      <c r="R56" s="5"/>
      <c r="S56" s="5"/>
      <c r="T56" s="5"/>
    </row>
    <row r="57" spans="1:20" ht="12.75" hidden="1">
      <c r="A57" s="4"/>
      <c r="B57" s="4"/>
      <c r="C57" s="4"/>
      <c r="D57" s="4"/>
      <c r="E57" s="4">
        <v>100</v>
      </c>
      <c r="F57" s="4">
        <v>100</v>
      </c>
      <c r="G57" s="4"/>
      <c r="H57" s="5">
        <v>1.2</v>
      </c>
      <c r="I57" s="5">
        <v>38000</v>
      </c>
      <c r="J57" s="27">
        <f>LOOKUP(Taul1!C$5,J$3:T$3,J7:T7)</f>
        <v>2.2199999999999998</v>
      </c>
      <c r="K57" s="5"/>
      <c r="L57" s="5">
        <v>38000</v>
      </c>
      <c r="M57" s="5">
        <v>0</v>
      </c>
      <c r="N57" s="5"/>
      <c r="O57" s="5"/>
      <c r="P57" s="5"/>
      <c r="Q57" s="5"/>
      <c r="R57" s="5"/>
      <c r="S57" s="5"/>
      <c r="T57" s="5"/>
    </row>
    <row r="58" spans="1:20" ht="12.75" hidden="1">
      <c r="A58" s="4"/>
      <c r="B58" s="4"/>
      <c r="C58" s="4"/>
      <c r="D58" s="4"/>
      <c r="E58" s="4">
        <v>110</v>
      </c>
      <c r="F58" s="17" t="s">
        <v>6</v>
      </c>
      <c r="G58" s="4"/>
      <c r="H58" s="5">
        <v>1.2</v>
      </c>
      <c r="I58" s="5">
        <v>39000</v>
      </c>
      <c r="J58" s="27">
        <f>LOOKUP(Taul1!C$5,J$3:T$3,J8:T8)</f>
        <v>2.26</v>
      </c>
      <c r="K58" s="5"/>
      <c r="L58" s="5">
        <v>39000</v>
      </c>
      <c r="M58" s="5">
        <v>0</v>
      </c>
      <c r="N58" s="5"/>
      <c r="O58" s="5"/>
      <c r="P58" s="5"/>
      <c r="Q58" s="5"/>
      <c r="R58" s="5"/>
      <c r="S58" s="5"/>
      <c r="T58" s="5"/>
    </row>
    <row r="59" spans="1:20" ht="12.75" hidden="1">
      <c r="A59" s="4"/>
      <c r="B59" s="4"/>
      <c r="C59" s="4"/>
      <c r="D59" s="4"/>
      <c r="E59" s="4">
        <v>120</v>
      </c>
      <c r="F59" s="17" t="s">
        <v>6</v>
      </c>
      <c r="G59" s="4"/>
      <c r="H59" s="5">
        <v>1.2</v>
      </c>
      <c r="I59" s="25">
        <f>I54+5000</f>
        <v>40000</v>
      </c>
      <c r="J59" s="27">
        <f>LOOKUP(Taul1!C$5,J$3:T$3,J9:T9)</f>
        <v>2.3</v>
      </c>
      <c r="K59" s="5"/>
      <c r="L59" s="25">
        <f>L54+5000</f>
        <v>40000</v>
      </c>
      <c r="M59" s="5">
        <v>0</v>
      </c>
      <c r="N59" s="5"/>
      <c r="O59" s="5"/>
      <c r="P59" s="5"/>
      <c r="Q59" s="5"/>
      <c r="R59" s="5"/>
      <c r="S59" s="5"/>
      <c r="T59" s="5"/>
    </row>
    <row r="60" spans="1:20" ht="12.75" hidden="1">
      <c r="A60" s="4"/>
      <c r="B60" s="4"/>
      <c r="C60" s="4"/>
      <c r="D60" s="4"/>
      <c r="E60" s="4">
        <v>130</v>
      </c>
      <c r="F60" s="17" t="s">
        <v>7</v>
      </c>
      <c r="G60" s="4"/>
      <c r="H60" s="5">
        <v>1.2</v>
      </c>
      <c r="I60" s="5">
        <v>41000</v>
      </c>
      <c r="J60" s="27">
        <f>LOOKUP(Taul1!C$5,J$3:T$3,J10:T10)</f>
        <v>2.36</v>
      </c>
      <c r="K60" s="5"/>
      <c r="L60" s="5">
        <v>41000</v>
      </c>
      <c r="M60" s="5">
        <v>0</v>
      </c>
      <c r="N60" s="5"/>
      <c r="O60" s="5"/>
      <c r="P60" s="5"/>
      <c r="Q60" s="5"/>
      <c r="R60" s="5"/>
      <c r="S60" s="5"/>
      <c r="T60" s="5"/>
    </row>
    <row r="61" spans="1:20" ht="12.75" hidden="1">
      <c r="A61" s="4"/>
      <c r="B61" s="4"/>
      <c r="C61" s="4"/>
      <c r="D61" s="4"/>
      <c r="E61" s="4">
        <v>140</v>
      </c>
      <c r="F61" s="17" t="s">
        <v>7</v>
      </c>
      <c r="G61" s="4"/>
      <c r="H61" s="5">
        <v>1.2</v>
      </c>
      <c r="I61" s="5">
        <v>42000</v>
      </c>
      <c r="J61" s="27">
        <f>LOOKUP(Taul1!C$5,J$3:T$3,J11:T11)</f>
        <v>2.42</v>
      </c>
      <c r="K61" s="5"/>
      <c r="L61" s="5">
        <v>42000</v>
      </c>
      <c r="M61" s="5">
        <v>0</v>
      </c>
      <c r="N61" s="5"/>
      <c r="O61" s="5"/>
      <c r="P61" s="5"/>
      <c r="Q61" s="5"/>
      <c r="R61" s="5"/>
      <c r="S61" s="5"/>
      <c r="T61" s="5"/>
    </row>
    <row r="62" spans="1:20" ht="12.75" hidden="1">
      <c r="A62" s="4"/>
      <c r="B62" s="4"/>
      <c r="C62" s="4"/>
      <c r="D62" s="4"/>
      <c r="E62" s="4">
        <v>150</v>
      </c>
      <c r="F62" s="17" t="s">
        <v>8</v>
      </c>
      <c r="G62" s="4"/>
      <c r="H62" s="5">
        <v>1.2</v>
      </c>
      <c r="I62" s="5">
        <v>43000</v>
      </c>
      <c r="J62" s="27">
        <f>LOOKUP(Taul1!C$5,J$3:T$3,J12:T12)</f>
        <v>2.48</v>
      </c>
      <c r="K62" s="5"/>
      <c r="L62" s="5">
        <v>43000</v>
      </c>
      <c r="M62" s="5">
        <v>0</v>
      </c>
      <c r="N62" s="5"/>
      <c r="O62" s="5"/>
      <c r="P62" s="5"/>
      <c r="Q62" s="5"/>
      <c r="R62" s="5"/>
      <c r="S62" s="5"/>
      <c r="T62" s="5"/>
    </row>
    <row r="63" spans="1:20" ht="12.75" hidden="1">
      <c r="A63" s="4"/>
      <c r="B63" s="4"/>
      <c r="C63" s="4"/>
      <c r="D63" s="4"/>
      <c r="E63" s="4">
        <v>160</v>
      </c>
      <c r="F63" s="17" t="s">
        <v>8</v>
      </c>
      <c r="G63" s="4"/>
      <c r="H63" s="5">
        <v>1.2</v>
      </c>
      <c r="I63" s="5">
        <v>44000</v>
      </c>
      <c r="J63" s="27">
        <f>LOOKUP(Taul1!C$5,J$3:T$3,J13:T13)</f>
        <v>2.54</v>
      </c>
      <c r="K63" s="5"/>
      <c r="L63" s="5">
        <v>44000</v>
      </c>
      <c r="M63" s="5">
        <v>0</v>
      </c>
      <c r="N63" s="5"/>
      <c r="O63" s="5"/>
      <c r="P63" s="5"/>
      <c r="Q63" s="5"/>
      <c r="R63" s="5"/>
      <c r="S63" s="5"/>
      <c r="T63" s="5"/>
    </row>
    <row r="64" spans="1:20" ht="12.75" hidden="1">
      <c r="A64" s="4"/>
      <c r="B64" s="4"/>
      <c r="C64" s="4"/>
      <c r="D64" s="4"/>
      <c r="E64" s="4">
        <v>170</v>
      </c>
      <c r="F64" s="17" t="s">
        <v>11</v>
      </c>
      <c r="G64" s="4"/>
      <c r="H64" s="5">
        <v>1.2</v>
      </c>
      <c r="I64" s="25">
        <f>I59+5000</f>
        <v>45000</v>
      </c>
      <c r="J64" s="27">
        <f>LOOKUP(Taul1!C$5,J$3:T$3,J14:T14)</f>
        <v>2.6</v>
      </c>
      <c r="K64" s="5"/>
      <c r="L64" s="25">
        <f>L59+5000</f>
        <v>45000</v>
      </c>
      <c r="M64" s="5">
        <v>0</v>
      </c>
      <c r="N64" s="5"/>
      <c r="O64" s="5"/>
      <c r="P64" s="5"/>
      <c r="Q64" s="5"/>
      <c r="R64" s="5"/>
      <c r="S64" s="5"/>
      <c r="T64" s="5"/>
    </row>
    <row r="65" spans="1:20" ht="12.75" hidden="1">
      <c r="A65" s="4"/>
      <c r="B65" s="4"/>
      <c r="C65" s="4"/>
      <c r="D65" s="4"/>
      <c r="E65" s="4">
        <v>180</v>
      </c>
      <c r="F65" s="17" t="s">
        <v>10</v>
      </c>
      <c r="G65" s="4"/>
      <c r="H65" s="5">
        <v>1.2</v>
      </c>
      <c r="I65" s="5">
        <v>46000</v>
      </c>
      <c r="J65" s="27">
        <f>LOOKUP(Taul1!C$5,J$3:T$3,J15:T15)</f>
        <v>2.68</v>
      </c>
      <c r="K65" s="5"/>
      <c r="L65" s="5">
        <v>46000</v>
      </c>
      <c r="M65" s="5">
        <v>0</v>
      </c>
      <c r="N65" s="5"/>
      <c r="O65" s="5"/>
      <c r="P65" s="5"/>
      <c r="Q65" s="5"/>
      <c r="R65" s="5"/>
      <c r="S65" s="5"/>
      <c r="T65" s="5"/>
    </row>
    <row r="66" spans="1:20" ht="12.75" hidden="1">
      <c r="A66" s="4"/>
      <c r="B66" s="4"/>
      <c r="C66" s="4"/>
      <c r="D66" s="4"/>
      <c r="E66" s="4">
        <v>190</v>
      </c>
      <c r="F66" s="17" t="s">
        <v>9</v>
      </c>
      <c r="G66" s="4"/>
      <c r="H66" s="5">
        <v>1.2</v>
      </c>
      <c r="I66" s="5">
        <v>47000</v>
      </c>
      <c r="J66" s="27">
        <f>LOOKUP(Taul1!C$5,J$3:T$3,J16:T16)</f>
        <v>2.7600000000000002</v>
      </c>
      <c r="K66" s="5"/>
      <c r="L66" s="5">
        <v>47000</v>
      </c>
      <c r="M66" s="5">
        <v>0</v>
      </c>
      <c r="N66" s="5"/>
      <c r="O66" s="5"/>
      <c r="P66" s="5"/>
      <c r="Q66" s="5"/>
      <c r="R66" s="5"/>
      <c r="S66" s="5"/>
      <c r="T66" s="5"/>
    </row>
    <row r="67" spans="1:20" ht="12.75" hidden="1">
      <c r="A67" s="4"/>
      <c r="B67" s="4"/>
      <c r="C67" s="4"/>
      <c r="D67" s="4"/>
      <c r="E67" s="4">
        <v>200</v>
      </c>
      <c r="F67" s="17" t="s">
        <v>9</v>
      </c>
      <c r="G67" s="4"/>
      <c r="H67" s="5">
        <v>1.2</v>
      </c>
      <c r="I67" s="5">
        <v>48000</v>
      </c>
      <c r="J67" s="27">
        <f>LOOKUP(Taul1!C$5,J$3:T$3,J17:T17)</f>
        <v>2.84</v>
      </c>
      <c r="K67" s="5"/>
      <c r="L67" s="5">
        <v>48000</v>
      </c>
      <c r="M67" s="5">
        <v>0</v>
      </c>
      <c r="N67" s="5"/>
      <c r="O67" s="5"/>
      <c r="P67" s="5"/>
      <c r="Q67" s="5"/>
      <c r="R67" s="5"/>
      <c r="S67" s="5"/>
      <c r="T67" s="5"/>
    </row>
    <row r="68" spans="1:20" ht="12.75" hidden="1">
      <c r="A68" s="4"/>
      <c r="B68" s="4"/>
      <c r="C68" s="4"/>
      <c r="D68" s="4"/>
      <c r="E68" s="4"/>
      <c r="F68" s="4"/>
      <c r="G68" s="4"/>
      <c r="H68" s="5">
        <v>1.2</v>
      </c>
      <c r="I68" s="5">
        <v>49000</v>
      </c>
      <c r="J68" s="27">
        <f>LOOKUP(Taul1!C$5,J$3:T$3,J18:T18)</f>
        <v>2.92</v>
      </c>
      <c r="K68" s="5"/>
      <c r="L68" s="5">
        <v>49000</v>
      </c>
      <c r="M68" s="5">
        <v>0</v>
      </c>
      <c r="N68" s="5"/>
      <c r="O68" s="5"/>
      <c r="P68" s="5"/>
      <c r="Q68" s="5"/>
      <c r="R68" s="5"/>
      <c r="S68" s="5"/>
      <c r="T68" s="5"/>
    </row>
    <row r="69" spans="1:20" ht="12.75" hidden="1">
      <c r="A69" s="4"/>
      <c r="B69" s="4"/>
      <c r="C69" s="4"/>
      <c r="D69" s="4"/>
      <c r="E69" s="4"/>
      <c r="F69" s="4"/>
      <c r="G69" s="4"/>
      <c r="H69" s="5">
        <v>1.2</v>
      </c>
      <c r="I69" s="25">
        <f>I64+5000</f>
        <v>50000</v>
      </c>
      <c r="J69" s="27">
        <f>LOOKUP(Taul1!C$5,J$3:T$3,J19:T19)</f>
        <v>3</v>
      </c>
      <c r="K69" s="5"/>
      <c r="L69" s="25">
        <f>L64+5000</f>
        <v>50000</v>
      </c>
      <c r="M69" s="5">
        <v>0</v>
      </c>
      <c r="N69" s="5"/>
      <c r="O69" s="5"/>
      <c r="P69" s="5"/>
      <c r="Q69" s="5"/>
      <c r="R69" s="5"/>
      <c r="S69" s="5"/>
      <c r="T69" s="5"/>
    </row>
    <row r="70" spans="1:20" ht="12.75" hidden="1">
      <c r="A70" s="4"/>
      <c r="B70" s="4"/>
      <c r="C70" s="4"/>
      <c r="D70" s="4"/>
      <c r="E70" s="4"/>
      <c r="F70" s="4"/>
      <c r="G70" s="4"/>
      <c r="H70" s="5">
        <v>1.2</v>
      </c>
      <c r="I70" s="5">
        <v>51000</v>
      </c>
      <c r="J70" s="27">
        <f>LOOKUP(Taul1!C$5,J$3:T$3,J20:T20)</f>
        <v>3.06</v>
      </c>
      <c r="K70" s="5"/>
      <c r="L70" s="5">
        <v>51000</v>
      </c>
      <c r="M70" s="5">
        <v>0</v>
      </c>
      <c r="N70" s="5"/>
      <c r="O70" s="5"/>
      <c r="P70" s="5"/>
      <c r="Q70" s="5"/>
      <c r="R70" s="5"/>
      <c r="S70" s="5"/>
      <c r="T70" s="5"/>
    </row>
    <row r="71" spans="1:20" ht="12.75" hidden="1">
      <c r="A71" s="4"/>
      <c r="B71" s="4"/>
      <c r="C71" s="4"/>
      <c r="D71" s="4"/>
      <c r="E71" s="4"/>
      <c r="F71" s="4"/>
      <c r="G71" s="4"/>
      <c r="H71" s="5">
        <v>1.2</v>
      </c>
      <c r="I71" s="5">
        <v>52000</v>
      </c>
      <c r="J71" s="27">
        <f>LOOKUP(Taul1!C$5,J$3:T$3,J21:T21)</f>
        <v>3.12</v>
      </c>
      <c r="K71" s="5"/>
      <c r="L71" s="5">
        <v>52000</v>
      </c>
      <c r="M71" s="5">
        <v>0</v>
      </c>
      <c r="N71" s="5"/>
      <c r="O71" s="5"/>
      <c r="P71" s="5"/>
      <c r="Q71" s="5"/>
      <c r="R71" s="5"/>
      <c r="S71" s="5"/>
      <c r="T71" s="5"/>
    </row>
    <row r="72" spans="1:20" ht="12.75" hidden="1">
      <c r="A72" s="4"/>
      <c r="B72" s="4"/>
      <c r="C72" s="4"/>
      <c r="D72" s="4"/>
      <c r="E72" s="4"/>
      <c r="F72" s="4"/>
      <c r="G72" s="4"/>
      <c r="H72" s="5">
        <v>1.2</v>
      </c>
      <c r="I72" s="5">
        <v>53000</v>
      </c>
      <c r="J72" s="27">
        <f>LOOKUP(Taul1!C$5,J$3:T$3,J22:T22)</f>
        <v>3.1799999999999997</v>
      </c>
      <c r="K72" s="5"/>
      <c r="L72" s="5">
        <v>53000</v>
      </c>
      <c r="M72" s="5">
        <v>0</v>
      </c>
      <c r="N72" s="5"/>
      <c r="O72" s="5"/>
      <c r="P72" s="5"/>
      <c r="Q72" s="5"/>
      <c r="R72" s="5"/>
      <c r="S72" s="5"/>
      <c r="T72" s="5"/>
    </row>
    <row r="73" spans="1:20" ht="12.75" hidden="1">
      <c r="A73" s="4"/>
      <c r="B73" s="4"/>
      <c r="C73" s="4"/>
      <c r="D73" s="4"/>
      <c r="E73" s="4"/>
      <c r="F73" s="4"/>
      <c r="G73" s="4"/>
      <c r="H73" s="5">
        <v>1.2</v>
      </c>
      <c r="I73" s="5">
        <v>54000</v>
      </c>
      <c r="J73" s="27">
        <f>LOOKUP(Taul1!C$5,J$3:T$3,J23:T23)</f>
        <v>3.2399999999999998</v>
      </c>
      <c r="K73" s="5"/>
      <c r="L73" s="5">
        <v>54000</v>
      </c>
      <c r="M73" s="5">
        <v>0</v>
      </c>
      <c r="N73" s="5"/>
      <c r="O73" s="5"/>
      <c r="P73" s="5"/>
      <c r="Q73" s="5"/>
      <c r="R73" s="5"/>
      <c r="S73" s="5"/>
      <c r="T73" s="5"/>
    </row>
    <row r="74" spans="1:20" ht="12.75" hidden="1">
      <c r="A74" s="4"/>
      <c r="B74" s="4"/>
      <c r="C74" s="4"/>
      <c r="D74" s="4"/>
      <c r="E74" s="4"/>
      <c r="F74" s="4"/>
      <c r="G74" s="4"/>
      <c r="H74" s="5">
        <v>1.5</v>
      </c>
      <c r="I74" s="25">
        <f>I69+5000</f>
        <v>55000</v>
      </c>
      <c r="J74" s="27">
        <f>LOOKUP(Taul1!C$5,J$3:T$3,J24:T24)</f>
        <v>3.3</v>
      </c>
      <c r="K74" s="5"/>
      <c r="L74" s="5">
        <v>55000</v>
      </c>
      <c r="M74" s="5">
        <f aca="true" t="shared" si="32" ref="M74:M94">J74*0.6</f>
        <v>1.9799999999999998</v>
      </c>
      <c r="N74" s="5"/>
      <c r="O74" s="5"/>
      <c r="P74" s="5"/>
      <c r="Q74" s="5"/>
      <c r="R74" s="5"/>
      <c r="S74" s="5"/>
      <c r="T74" s="5"/>
    </row>
    <row r="75" spans="1:20" ht="12.75" hidden="1">
      <c r="A75" s="4"/>
      <c r="B75" s="4"/>
      <c r="C75" s="4"/>
      <c r="D75" s="4"/>
      <c r="E75" s="4"/>
      <c r="F75" s="4"/>
      <c r="G75" s="4"/>
      <c r="H75" s="5">
        <v>1.5</v>
      </c>
      <c r="I75" s="5">
        <v>56000</v>
      </c>
      <c r="J75" s="27">
        <f>LOOKUP(Taul1!C$5,J$3:T$3,J25:T25)</f>
        <v>3.32</v>
      </c>
      <c r="K75" s="5"/>
      <c r="L75" s="5">
        <v>56000</v>
      </c>
      <c r="M75" s="5">
        <f t="shared" si="32"/>
        <v>1.9919999999999998</v>
      </c>
      <c r="N75" s="5"/>
      <c r="O75" s="5"/>
      <c r="P75" s="5"/>
      <c r="Q75" s="5"/>
      <c r="R75" s="5"/>
      <c r="S75" s="5"/>
      <c r="T75" s="5"/>
    </row>
    <row r="76" spans="1:20" ht="12.75" hidden="1">
      <c r="A76" s="4"/>
      <c r="B76" s="4"/>
      <c r="C76" s="4"/>
      <c r="D76" s="4"/>
      <c r="E76" s="4"/>
      <c r="F76" s="4"/>
      <c r="G76" s="4"/>
      <c r="H76" s="5">
        <v>1.5</v>
      </c>
      <c r="I76" s="5">
        <v>57000</v>
      </c>
      <c r="J76" s="27">
        <f>LOOKUP(Taul1!C$5,J$3:T$3,J26:T26)</f>
        <v>3.34</v>
      </c>
      <c r="K76" s="5"/>
      <c r="L76" s="5">
        <v>57000</v>
      </c>
      <c r="M76" s="5">
        <f t="shared" si="32"/>
        <v>2.004</v>
      </c>
      <c r="N76" s="5"/>
      <c r="O76" s="5"/>
      <c r="P76" s="5"/>
      <c r="Q76" s="5"/>
      <c r="R76" s="5"/>
      <c r="S76" s="5"/>
      <c r="T76" s="5"/>
    </row>
    <row r="77" spans="1:20" ht="12.75" hidden="1">
      <c r="A77" s="4"/>
      <c r="B77" s="4"/>
      <c r="C77" s="4"/>
      <c r="D77" s="4"/>
      <c r="E77" s="4"/>
      <c r="F77" s="4"/>
      <c r="G77" s="4"/>
      <c r="H77" s="5">
        <v>1.5</v>
      </c>
      <c r="I77" s="5">
        <v>58000</v>
      </c>
      <c r="J77" s="27">
        <f>LOOKUP(Taul1!C$5,J$3:T$3,J27:T27)</f>
        <v>3.36</v>
      </c>
      <c r="K77" s="5"/>
      <c r="L77" s="5">
        <v>58000</v>
      </c>
      <c r="M77" s="5">
        <f t="shared" si="32"/>
        <v>2.016</v>
      </c>
      <c r="N77" s="5"/>
      <c r="O77" s="5"/>
      <c r="P77" s="5"/>
      <c r="Q77" s="5"/>
      <c r="R77" s="5"/>
      <c r="S77" s="5"/>
      <c r="T77" s="5"/>
    </row>
    <row r="78" spans="1:20" ht="12.75" hidden="1">
      <c r="A78" s="4"/>
      <c r="B78" s="4"/>
      <c r="C78" s="4"/>
      <c r="D78" s="4"/>
      <c r="E78" s="4"/>
      <c r="F78" s="4"/>
      <c r="G78" s="4"/>
      <c r="H78" s="5">
        <v>1.5</v>
      </c>
      <c r="I78" s="5">
        <v>59000</v>
      </c>
      <c r="J78" s="27">
        <f>LOOKUP(Taul1!C$5,J$3:T$3,J28:T28)</f>
        <v>3.38</v>
      </c>
      <c r="K78" s="5"/>
      <c r="L78" s="5">
        <v>59000</v>
      </c>
      <c r="M78" s="5">
        <f t="shared" si="32"/>
        <v>2.028</v>
      </c>
      <c r="N78" s="5"/>
      <c r="O78" s="5"/>
      <c r="P78" s="5"/>
      <c r="Q78" s="5"/>
      <c r="R78" s="5"/>
      <c r="S78" s="5"/>
      <c r="T78" s="5"/>
    </row>
    <row r="79" spans="1:20" ht="12.75" hidden="1">
      <c r="A79" s="4"/>
      <c r="B79" s="4"/>
      <c r="C79" s="4"/>
      <c r="D79" s="4"/>
      <c r="E79" s="4"/>
      <c r="F79" s="4"/>
      <c r="G79" s="4"/>
      <c r="H79" s="5">
        <v>1.5</v>
      </c>
      <c r="I79" s="25">
        <f>I74+5000</f>
        <v>60000</v>
      </c>
      <c r="J79" s="27">
        <f>LOOKUP(Taul1!C$5,J$3:T$3,J29:T29)</f>
        <v>3.4</v>
      </c>
      <c r="K79" s="16"/>
      <c r="L79" s="25">
        <f>L74+5000</f>
        <v>60000</v>
      </c>
      <c r="M79" s="5">
        <f t="shared" si="32"/>
        <v>2.04</v>
      </c>
      <c r="N79" s="5"/>
      <c r="O79" s="5"/>
      <c r="P79" s="5"/>
      <c r="Q79" s="5"/>
      <c r="R79" s="5"/>
      <c r="S79" s="5"/>
      <c r="T79" s="5"/>
    </row>
    <row r="80" spans="1:20" ht="12.75" hidden="1">
      <c r="A80" s="4"/>
      <c r="B80" s="4"/>
      <c r="C80" s="4"/>
      <c r="D80" s="4"/>
      <c r="E80" s="4"/>
      <c r="F80" s="4"/>
      <c r="G80" s="4"/>
      <c r="H80" s="5">
        <v>1.5</v>
      </c>
      <c r="I80" s="5">
        <v>61000</v>
      </c>
      <c r="J80" s="27">
        <f>LOOKUP(Taul1!C$5,J$3:T$3,J30:T30)</f>
        <v>3.44</v>
      </c>
      <c r="K80" s="5"/>
      <c r="L80" s="5">
        <v>61000</v>
      </c>
      <c r="M80" s="5">
        <f t="shared" si="32"/>
        <v>2.064</v>
      </c>
      <c r="N80" s="5"/>
      <c r="O80" s="5"/>
      <c r="P80" s="5"/>
      <c r="Q80" s="5"/>
      <c r="R80" s="5"/>
      <c r="S80" s="5"/>
      <c r="T80" s="5"/>
    </row>
    <row r="81" spans="1:20" ht="12.75" hidden="1">
      <c r="A81" s="4"/>
      <c r="B81" s="4"/>
      <c r="C81" s="4"/>
      <c r="D81" s="4"/>
      <c r="E81" s="4"/>
      <c r="F81" s="4"/>
      <c r="G81" s="4"/>
      <c r="H81" s="5">
        <v>1.5</v>
      </c>
      <c r="I81" s="5">
        <v>62000</v>
      </c>
      <c r="J81" s="27">
        <f>LOOKUP(Taul1!C$5,J$3:T$3,J31:T31)</f>
        <v>3.48</v>
      </c>
      <c r="K81" s="5"/>
      <c r="L81" s="5">
        <v>62000</v>
      </c>
      <c r="M81" s="5">
        <f t="shared" si="32"/>
        <v>2.088</v>
      </c>
      <c r="N81" s="5"/>
      <c r="O81" s="5"/>
      <c r="P81" s="5"/>
      <c r="Q81" s="5"/>
      <c r="R81" s="5"/>
      <c r="S81" s="5"/>
      <c r="T81" s="5"/>
    </row>
    <row r="82" spans="1:20" ht="12.75" hidden="1">
      <c r="A82" s="4"/>
      <c r="B82" s="4"/>
      <c r="C82" s="4"/>
      <c r="D82" s="4"/>
      <c r="E82" s="4"/>
      <c r="F82" s="4"/>
      <c r="G82" s="4"/>
      <c r="H82" s="5">
        <v>1.5</v>
      </c>
      <c r="I82" s="5">
        <v>63000</v>
      </c>
      <c r="J82" s="27">
        <f>LOOKUP(Taul1!C$5,J$3:T$3,J32:T32)</f>
        <v>3.52</v>
      </c>
      <c r="K82" s="5"/>
      <c r="L82" s="5">
        <v>63000</v>
      </c>
      <c r="M82" s="5">
        <f t="shared" si="32"/>
        <v>2.112</v>
      </c>
      <c r="N82" s="5"/>
      <c r="O82" s="5"/>
      <c r="P82" s="5"/>
      <c r="Q82" s="5"/>
      <c r="R82" s="5"/>
      <c r="S82" s="5"/>
      <c r="T82" s="5"/>
    </row>
    <row r="83" spans="1:20" ht="12.75" hidden="1">
      <c r="A83" s="4"/>
      <c r="B83" s="4"/>
      <c r="C83" s="4"/>
      <c r="D83" s="4"/>
      <c r="E83" s="4"/>
      <c r="F83" s="4"/>
      <c r="G83" s="4"/>
      <c r="H83" s="5">
        <v>1.5</v>
      </c>
      <c r="I83" s="5">
        <v>64000</v>
      </c>
      <c r="J83" s="27">
        <f>LOOKUP(Taul1!C$5,J$3:T$3,J33:T33)</f>
        <v>3.56</v>
      </c>
      <c r="K83" s="5"/>
      <c r="L83" s="5">
        <v>64000</v>
      </c>
      <c r="M83" s="5">
        <f t="shared" si="32"/>
        <v>2.136</v>
      </c>
      <c r="N83" s="5"/>
      <c r="O83" s="5"/>
      <c r="P83" s="5"/>
      <c r="Q83" s="5"/>
      <c r="R83" s="5"/>
      <c r="S83" s="5"/>
      <c r="T83" s="5"/>
    </row>
    <row r="84" spans="1:20" ht="12.75" hidden="1">
      <c r="A84" s="4"/>
      <c r="B84" s="4"/>
      <c r="C84" s="4"/>
      <c r="D84" s="4"/>
      <c r="E84" s="4"/>
      <c r="F84" s="4"/>
      <c r="G84" s="4"/>
      <c r="H84" s="5">
        <v>1.5</v>
      </c>
      <c r="I84" s="25">
        <f>I79+5000</f>
        <v>65000</v>
      </c>
      <c r="J84" s="27">
        <f>LOOKUP(Taul1!C$5,J$3:T$3,J34:T34)</f>
        <v>3.6</v>
      </c>
      <c r="K84" s="16"/>
      <c r="L84" s="25">
        <f>L79+5000</f>
        <v>65000</v>
      </c>
      <c r="M84" s="5">
        <f t="shared" si="32"/>
        <v>2.16</v>
      </c>
      <c r="N84" s="5"/>
      <c r="O84" s="5"/>
      <c r="P84" s="5"/>
      <c r="Q84" s="5"/>
      <c r="R84" s="5"/>
      <c r="S84" s="5"/>
      <c r="T84" s="5"/>
    </row>
    <row r="85" spans="1:20" ht="12.75" hidden="1">
      <c r="A85" s="4"/>
      <c r="B85" s="4"/>
      <c r="C85" s="4"/>
      <c r="D85" s="4"/>
      <c r="E85" s="4"/>
      <c r="F85" s="4"/>
      <c r="G85" s="4"/>
      <c r="H85" s="5">
        <v>1.5</v>
      </c>
      <c r="I85" s="5">
        <v>66000</v>
      </c>
      <c r="J85" s="27">
        <f>LOOKUP(Taul1!C$5,J$3:T$3,J35:T35)</f>
        <v>3.64</v>
      </c>
      <c r="K85" s="5"/>
      <c r="L85" s="5">
        <v>66000</v>
      </c>
      <c r="M85" s="5">
        <f t="shared" si="32"/>
        <v>2.184</v>
      </c>
      <c r="N85" s="5"/>
      <c r="O85" s="5"/>
      <c r="P85" s="5"/>
      <c r="Q85" s="5"/>
      <c r="R85" s="5"/>
      <c r="S85" s="5"/>
      <c r="T85" s="5"/>
    </row>
    <row r="86" spans="1:20" ht="12.75" hidden="1">
      <c r="A86" s="4"/>
      <c r="B86" s="4"/>
      <c r="C86" s="4"/>
      <c r="D86" s="4"/>
      <c r="E86" s="4"/>
      <c r="F86" s="4"/>
      <c r="G86" s="4"/>
      <c r="H86" s="5">
        <v>1.5</v>
      </c>
      <c r="I86" s="5">
        <v>67000</v>
      </c>
      <c r="J86" s="27">
        <f>LOOKUP(Taul1!C$5,J$3:T$3,J36:T36)</f>
        <v>3.68</v>
      </c>
      <c r="K86" s="5"/>
      <c r="L86" s="5">
        <v>67000</v>
      </c>
      <c r="M86" s="5">
        <f t="shared" si="32"/>
        <v>2.208</v>
      </c>
      <c r="N86" s="5"/>
      <c r="O86" s="5"/>
      <c r="P86" s="5"/>
      <c r="Q86" s="5"/>
      <c r="R86" s="5"/>
      <c r="S86" s="5"/>
      <c r="T86" s="5"/>
    </row>
    <row r="87" spans="1:20" ht="12.75" hidden="1">
      <c r="A87" s="4"/>
      <c r="B87" s="4"/>
      <c r="C87" s="4"/>
      <c r="D87" s="4"/>
      <c r="E87" s="4"/>
      <c r="F87" s="4"/>
      <c r="G87" s="4"/>
      <c r="H87" s="5">
        <v>1.5</v>
      </c>
      <c r="I87" s="5">
        <v>68000</v>
      </c>
      <c r="J87" s="27">
        <f>LOOKUP(Taul1!C$5,J$3:T$3,J37:T37)</f>
        <v>3.7199999999999998</v>
      </c>
      <c r="K87" s="5"/>
      <c r="L87" s="5">
        <v>68000</v>
      </c>
      <c r="M87" s="5">
        <f t="shared" si="32"/>
        <v>2.2319999999999998</v>
      </c>
      <c r="N87" s="5"/>
      <c r="O87" s="5"/>
      <c r="P87" s="5"/>
      <c r="Q87" s="5"/>
      <c r="R87" s="5"/>
      <c r="S87" s="5"/>
      <c r="T87" s="5"/>
    </row>
    <row r="88" spans="1:20" ht="12.75" hidden="1">
      <c r="A88" s="4"/>
      <c r="B88" s="4"/>
      <c r="C88" s="4"/>
      <c r="D88" s="4"/>
      <c r="E88" s="4"/>
      <c r="F88" s="4"/>
      <c r="G88" s="4"/>
      <c r="H88" s="5">
        <v>1.5</v>
      </c>
      <c r="I88" s="5">
        <v>69000</v>
      </c>
      <c r="J88" s="27">
        <f>LOOKUP(Taul1!C$5,J$3:T$3,J38:T38)</f>
        <v>3.76</v>
      </c>
      <c r="K88" s="5"/>
      <c r="L88" s="5">
        <v>69000</v>
      </c>
      <c r="M88" s="5">
        <f t="shared" si="32"/>
        <v>2.256</v>
      </c>
      <c r="N88" s="5"/>
      <c r="O88" s="5"/>
      <c r="P88" s="5"/>
      <c r="Q88" s="5"/>
      <c r="R88" s="5"/>
      <c r="S88" s="5"/>
      <c r="T88" s="5"/>
    </row>
    <row r="89" spans="1:20" ht="12.75" hidden="1">
      <c r="A89" s="4"/>
      <c r="B89" s="4"/>
      <c r="C89" s="4"/>
      <c r="D89" s="4"/>
      <c r="E89" s="4"/>
      <c r="F89" s="4"/>
      <c r="G89" s="4"/>
      <c r="H89" s="5">
        <v>1.5</v>
      </c>
      <c r="I89" s="25">
        <f>I84+5000</f>
        <v>70000</v>
      </c>
      <c r="J89" s="27">
        <f>LOOKUP(Taul1!C$5,J$3:T$3,J39:T39)</f>
        <v>3.8</v>
      </c>
      <c r="K89" s="16"/>
      <c r="L89" s="25">
        <f>L84+5000</f>
        <v>70000</v>
      </c>
      <c r="M89" s="5">
        <f t="shared" si="32"/>
        <v>2.28</v>
      </c>
      <c r="N89" s="5"/>
      <c r="O89" s="5"/>
      <c r="P89" s="5"/>
      <c r="Q89" s="5"/>
      <c r="R89" s="5"/>
      <c r="S89" s="5"/>
      <c r="T89" s="5"/>
    </row>
    <row r="90" spans="1:20" ht="12.75" hidden="1">
      <c r="A90" s="4"/>
      <c r="B90" s="4"/>
      <c r="C90" s="4"/>
      <c r="D90" s="4"/>
      <c r="E90" s="4"/>
      <c r="F90" s="4"/>
      <c r="G90" s="4"/>
      <c r="H90" s="5">
        <v>1.5</v>
      </c>
      <c r="I90" s="5">
        <v>71000</v>
      </c>
      <c r="J90" s="27">
        <f>LOOKUP(Taul1!C$5,J$3:T$3,J40:T40)</f>
        <v>3.82</v>
      </c>
      <c r="K90" s="5"/>
      <c r="L90" s="5">
        <v>71000</v>
      </c>
      <c r="M90" s="5">
        <f t="shared" si="32"/>
        <v>2.292</v>
      </c>
      <c r="N90" s="5"/>
      <c r="O90" s="5"/>
      <c r="P90" s="5"/>
      <c r="Q90" s="5"/>
      <c r="R90" s="5"/>
      <c r="S90" s="5"/>
      <c r="T90" s="5"/>
    </row>
    <row r="91" spans="1:20" ht="12.75" hidden="1">
      <c r="A91" s="4"/>
      <c r="B91" s="4"/>
      <c r="C91" s="4"/>
      <c r="D91" s="4"/>
      <c r="E91" s="4"/>
      <c r="F91" s="4"/>
      <c r="G91" s="4"/>
      <c r="H91" s="5">
        <v>1.5</v>
      </c>
      <c r="I91" s="5">
        <v>72000</v>
      </c>
      <c r="J91" s="27">
        <f>LOOKUP(Taul1!C$5,J$3:T$3,J41:T41)</f>
        <v>3.84</v>
      </c>
      <c r="K91" s="5"/>
      <c r="L91" s="5">
        <v>72000</v>
      </c>
      <c r="M91" s="5">
        <f t="shared" si="32"/>
        <v>2.304</v>
      </c>
      <c r="N91" s="5"/>
      <c r="O91" s="5"/>
      <c r="P91" s="5"/>
      <c r="Q91" s="5"/>
      <c r="R91" s="5"/>
      <c r="S91" s="5"/>
      <c r="T91" s="5"/>
    </row>
    <row r="92" spans="1:20" ht="12.75" hidden="1">
      <c r="A92" s="4"/>
      <c r="B92" s="4"/>
      <c r="C92" s="4"/>
      <c r="D92" s="4"/>
      <c r="E92" s="4"/>
      <c r="F92" s="4"/>
      <c r="G92" s="4"/>
      <c r="H92" s="5">
        <v>1.5</v>
      </c>
      <c r="I92" s="5">
        <v>73000</v>
      </c>
      <c r="J92" s="27">
        <f>LOOKUP(Taul1!C$5,J$3:T$3,J42:T42)</f>
        <v>3.86</v>
      </c>
      <c r="K92" s="5"/>
      <c r="L92" s="5">
        <v>73000</v>
      </c>
      <c r="M92" s="5">
        <f t="shared" si="32"/>
        <v>2.316</v>
      </c>
      <c r="N92" s="5"/>
      <c r="O92" s="5"/>
      <c r="P92" s="5"/>
      <c r="Q92" s="5"/>
      <c r="R92" s="5"/>
      <c r="S92" s="5"/>
      <c r="T92" s="5"/>
    </row>
    <row r="93" spans="1:20" ht="12.75" hidden="1">
      <c r="A93" s="4"/>
      <c r="B93" s="4"/>
      <c r="C93" s="4"/>
      <c r="D93" s="4"/>
      <c r="E93" s="4"/>
      <c r="F93" s="4"/>
      <c r="G93" s="4"/>
      <c r="H93" s="5">
        <v>1.5</v>
      </c>
      <c r="I93" s="5">
        <v>74000</v>
      </c>
      <c r="J93" s="27">
        <f>LOOKUP(Taul1!C$5,J$3:T$3,J43:T43)</f>
        <v>3.88</v>
      </c>
      <c r="K93" s="5"/>
      <c r="L93" s="5">
        <v>74000</v>
      </c>
      <c r="M93" s="5">
        <f t="shared" si="32"/>
        <v>2.328</v>
      </c>
      <c r="N93" s="5"/>
      <c r="O93" s="5"/>
      <c r="P93" s="5"/>
      <c r="Q93" s="5"/>
      <c r="R93" s="5"/>
      <c r="S93" s="5"/>
      <c r="T93" s="5"/>
    </row>
    <row r="94" spans="1:20" ht="12.75" hidden="1">
      <c r="A94" s="4"/>
      <c r="B94" s="4"/>
      <c r="C94" s="4"/>
      <c r="D94" s="4"/>
      <c r="E94" s="4"/>
      <c r="F94" s="4"/>
      <c r="G94" s="4"/>
      <c r="H94" s="5">
        <v>1.5</v>
      </c>
      <c r="I94" s="5">
        <f>I89+5000</f>
        <v>75000</v>
      </c>
      <c r="J94" s="27">
        <f>LOOKUP(Taul1!C$5,J$3:T$3,J44:T44)</f>
        <v>3.9</v>
      </c>
      <c r="K94" s="16"/>
      <c r="L94" s="5">
        <f>L89+5000</f>
        <v>75000</v>
      </c>
      <c r="M94" s="5">
        <f t="shared" si="32"/>
        <v>2.34</v>
      </c>
      <c r="N94" s="5"/>
      <c r="O94" s="5"/>
      <c r="P94" s="5"/>
      <c r="Q94" s="5"/>
      <c r="R94" s="5"/>
      <c r="S94" s="5"/>
      <c r="T94" s="5"/>
    </row>
    <row r="95" spans="1:20" ht="13.5" hidden="1" thickBot="1">
      <c r="A95" s="4"/>
      <c r="B95" s="4"/>
      <c r="C95" s="4"/>
      <c r="D95" s="4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3.5" hidden="1" thickBot="1">
      <c r="A96" s="4"/>
      <c r="B96" s="4"/>
      <c r="C96" s="4"/>
      <c r="D96" s="4"/>
      <c r="E96" s="4"/>
      <c r="F96" s="4"/>
      <c r="G96" s="4"/>
      <c r="H96" s="4"/>
      <c r="I96" s="28" t="s">
        <v>4</v>
      </c>
      <c r="J96" s="29">
        <f>LOOKUP(Taul1!C4,I53:I94,J53:J94)</f>
        <v>2.1</v>
      </c>
      <c r="K96" s="30"/>
      <c r="L96" s="30" t="s">
        <v>15</v>
      </c>
      <c r="M96" s="29">
        <f>LOOKUP(Taul1!C4,L53:L94,M53:M94)</f>
        <v>0</v>
      </c>
      <c r="N96" s="5"/>
      <c r="O96" s="5"/>
      <c r="P96" s="5"/>
      <c r="Q96" s="5"/>
      <c r="R96" s="5"/>
      <c r="S96" s="5"/>
      <c r="T96" s="5"/>
    </row>
    <row r="97" spans="1:20" ht="12.75" hidden="1">
      <c r="A97" s="4"/>
      <c r="B97" s="4"/>
      <c r="C97" s="4"/>
      <c r="D97" s="4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</sheetData>
  <sheetProtection password="8C97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Finnfoam Oy</dc:creator>
  <cp:keywords/>
  <dc:description/>
  <cp:lastModifiedBy>Finnfoam</cp:lastModifiedBy>
  <dcterms:created xsi:type="dcterms:W3CDTF">2006-02-07T10:45:04Z</dcterms:created>
  <dcterms:modified xsi:type="dcterms:W3CDTF">2008-05-29T07:24:01Z</dcterms:modified>
  <cp:category/>
  <cp:version/>
  <cp:contentType/>
  <cp:contentStatus/>
</cp:coreProperties>
</file>